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4.xml.rels" ContentType="application/vnd.openxmlformats-package.relationships+xml"/>
  <Override PartName="/xl/worksheets/_rels/sheet6.xml.rels" ContentType="application/vnd.openxmlformats-package.relationships+xml"/>
  <Override PartName="/xl/worksheets/_rels/sheet8.xml.rels" ContentType="application/vnd.openxmlformats-package.relationships+xml"/>
  <Override PartName="/xl/worksheets/_rels/sheet16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4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comments6.xml" ContentType="application/vnd.openxmlformats-officedocument.spreadsheetml.comments+xml"/>
  <Override PartName="/xl/comments8.xml" ContentType="application/vnd.openxmlformats-officedocument.spreadsheetml.comments+xml"/>
  <Override PartName="/xl/comments16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quipe Permanente - Mão de Obra" sheetId="1" state="visible" r:id="rId3"/>
    <sheet name="Engenheiro Civil ou Arquiteto" sheetId="2" state="visible" r:id="rId4"/>
    <sheet name="Assistente Administrativo" sheetId="3" state="visible" r:id="rId5"/>
    <sheet name="Assist. Administrativo" sheetId="4" state="hidden" r:id="rId6"/>
    <sheet name="Oficial de Manutenção Predial" sheetId="5" state="visible" r:id="rId7"/>
    <sheet name="Oficial Man. Predial" sheetId="6" state="hidden" r:id="rId8"/>
    <sheet name="Servente de Obras" sheetId="7" state="visible" r:id="rId9"/>
    <sheet name="Serv. de Obras" sheetId="8" state="hidden" r:id="rId10"/>
    <sheet name="Engenheiro Civil ou Arquitet HE" sheetId="9" state="visible" r:id="rId11"/>
    <sheet name="Eng. ou Arquiteto HE" sheetId="10" state="hidden" r:id="rId12"/>
    <sheet name="Oficial de Manutenção HE" sheetId="11" state="visible" r:id="rId13"/>
    <sheet name="Oficial de Man. Predial HE" sheetId="12" state="hidden" r:id="rId14"/>
    <sheet name="Servente de Obras HE" sheetId="13" state="visible" r:id="rId15"/>
    <sheet name="Serv. de Obras HE" sheetId="14" state="hidden" r:id="rId16"/>
    <sheet name="Diárias" sheetId="15" state="visible" r:id="rId17"/>
    <sheet name="Diárias v0" sheetId="16" state="hidden" r:id="rId18"/>
  </sheets>
  <definedNames>
    <definedName function="false" hidden="false" localSheetId="3" name="_xlnm.Print_Area" vbProcedure="false">'Assist. Administrativo'!$A$1:$I$113</definedName>
    <definedName function="false" hidden="false" localSheetId="3" name="_xlnm.Print_Titles" vbProcedure="false">'Assist. Administrativo'!$1:$10</definedName>
    <definedName function="false" hidden="false" localSheetId="2" name="_xlnm.Print_Area" vbProcedure="false">'Assistente Administrativo'!$A$1:$J$123</definedName>
    <definedName function="false" hidden="false" localSheetId="2" name="_xlnm.Print_Titles" vbProcedure="false">'Assistente Administrativo'!$1:$17</definedName>
    <definedName function="false" hidden="false" localSheetId="14" name="_xlnm.Print_Area" vbProcedure="false">Diárias!$A$1:$J$123</definedName>
    <definedName function="false" hidden="false" localSheetId="14" name="_xlnm.Print_Titles" vbProcedure="false">Diárias!$1:$17</definedName>
    <definedName function="false" hidden="false" localSheetId="15" name="_xlnm.Print_Area" vbProcedure="false">'Diárias v0'!$A$1:$I$111</definedName>
    <definedName function="false" hidden="false" localSheetId="15" name="_xlnm.Print_Titles" vbProcedure="false">'Diárias v0'!$1:$7</definedName>
    <definedName function="false" hidden="false" localSheetId="9" name="_xlnm.Print_Area" vbProcedure="false">'Eng. ou Arquiteto HE'!$A$1:$I$118</definedName>
    <definedName function="false" hidden="false" localSheetId="9" name="_xlnm.Print_Titles" vbProcedure="false">'Eng. ou Arquiteto HE'!$1:$10</definedName>
    <definedName function="false" hidden="false" localSheetId="8" name="_xlnm.Print_Area" vbProcedure="false">'Engenheiro Civil ou Arquitet HE'!$A$1:$J$123</definedName>
    <definedName function="false" hidden="false" localSheetId="8" name="_xlnm.Print_Titles" vbProcedure="false">'Engenheiro Civil ou Arquitet HE'!$1:$17</definedName>
    <definedName function="false" hidden="false" localSheetId="1" name="_xlnm.Print_Area" vbProcedure="false">'Engenheiro Civil ou Arquiteto'!$A$1:$J$123</definedName>
    <definedName function="false" hidden="false" localSheetId="1" name="_xlnm.Print_Titles" vbProcedure="false">'Engenheiro Civil ou Arquiteto'!$1:$17</definedName>
    <definedName function="false" hidden="false" localSheetId="0" name="_xlnm.Print_Area" vbProcedure="false">'Equipe Permanente - Mão de Obra'!$A$1:$E$21</definedName>
    <definedName function="false" hidden="false" localSheetId="11" name="_xlnm.Print_Area" vbProcedure="false">'Oficial de Man. Predial HE'!$A$1:$I$118</definedName>
    <definedName function="false" hidden="false" localSheetId="11" name="_xlnm.Print_Titles" vbProcedure="false">'Oficial de Man. Predial HE'!$1:$10</definedName>
    <definedName function="false" hidden="false" localSheetId="10" name="_xlnm.Print_Area" vbProcedure="false">'Oficial de Manutenção HE'!$A$1:$J$123</definedName>
    <definedName function="false" hidden="false" localSheetId="10" name="_xlnm.Print_Titles" vbProcedure="false">'Oficial de Manutenção HE'!$1:$17</definedName>
    <definedName function="false" hidden="false" localSheetId="4" name="_xlnm.Print_Area" vbProcedure="false">'Oficial de Manutenção Predial'!$A$1:$J$123</definedName>
    <definedName function="false" hidden="false" localSheetId="4" name="_xlnm.Print_Titles" vbProcedure="false">'Oficial de Manutenção Predial'!$1:$17</definedName>
    <definedName function="false" hidden="false" localSheetId="5" name="_xlnm.Print_Area" vbProcedure="false">'Oficial Man. Predial'!$A$1:$I$113</definedName>
    <definedName function="false" hidden="false" localSheetId="5" name="_xlnm.Print_Titles" vbProcedure="false">'Oficial Man. Predial'!$1:$10</definedName>
    <definedName function="false" hidden="false" localSheetId="7" name="_xlnm.Print_Area" vbProcedure="false">'Serv. de Obras'!$A$1:$I$113</definedName>
    <definedName function="false" hidden="false" localSheetId="7" name="_xlnm.Print_Titles" vbProcedure="false">'Serv. de Obras'!$1:$10</definedName>
    <definedName function="false" hidden="false" localSheetId="13" name="_xlnm.Print_Area" vbProcedure="false">'Serv. de Obras HE'!$A$1:$I$119</definedName>
    <definedName function="false" hidden="false" localSheetId="13" name="_xlnm.Print_Titles" vbProcedure="false">'Serv. de Obras HE'!$1:$10</definedName>
    <definedName function="false" hidden="false" localSheetId="6" name="_xlnm.Print_Area" vbProcedure="false">'Servente de Obras'!$A$1:$J$123</definedName>
    <definedName function="false" hidden="false" localSheetId="6" name="_xlnm.Print_Titles" vbProcedure="false">'Servente de Obras'!$1:$17</definedName>
    <definedName function="false" hidden="false" localSheetId="12" name="_xlnm.Print_Area" vbProcedure="false">'Servente de Obras HE'!$A$1:$J$123</definedName>
    <definedName function="false" hidden="false" localSheetId="12" name="_xlnm.Print_Titles" vbProcedure="false">'Servente de Obras HE'!$1:$17</definedName>
    <definedName function="false" hidden="false" localSheetId="0" name="Excel_BuiltIn_Print_Area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6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I10" authorId="0">
      <text>
        <r>
          <rPr>
            <sz val="10"/>
            <rFont val="Arial"/>
            <family val="2"/>
          </rPr>
          <t xml:space="preserve">Cotação de preços de diárias + refeição.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I13" authorId="0">
      <text>
        <r>
          <rPr>
            <sz val="10"/>
            <rFont val="Arial"/>
            <family val="2"/>
          </rPr>
          <t xml:space="preserve">pa:
</t>
        </r>
        <r>
          <rPr>
            <sz val="9"/>
            <color rgb="FF000000"/>
            <rFont val="Tahoma"/>
            <family val="2"/>
            <charset val="1"/>
          </rPr>
          <t xml:space="preserve">Convenção Coletiva Tabela Salarial SINDUSCON de 01/05/2020 a 30/04/2021.</t>
        </r>
      </text>
    </comment>
    <comment ref="I23" authorId="0">
      <text>
        <r>
          <rPr>
            <sz val="10"/>
            <rFont val="Arial"/>
            <family val="2"/>
          </rPr>
          <t xml:space="preserve">Tabela Grande Recife:
Anel A - R$ 3,75
Anel B - R$ 5,10
Anel G - 2,45
Média = R$ 3,77</t>
        </r>
      </text>
    </comment>
    <comment ref="I24" authorId="0">
      <text>
        <r>
          <rPr>
            <sz val="10"/>
            <rFont val="Arial"/>
            <family val="2"/>
          </rPr>
          <t xml:space="preserve">Convenção Coletiva SINDUSCON, Cláusulas Décima Terceira+Décima Quarta = R$ 5,83 (café da manhã) + 9,32 (almoço) = R$ 15,15</t>
        </r>
      </text>
    </comment>
    <comment ref="I30" authorId="0">
      <text>
        <r>
          <rPr>
            <sz val="10"/>
            <rFont val="Arial"/>
            <family val="2"/>
          </rPr>
          <t xml:space="preserve">pa:
</t>
        </r>
        <r>
          <rPr>
            <sz val="9"/>
            <color rgb="FF000000"/>
            <rFont val="Tahoma"/>
            <family val="2"/>
            <charset val="1"/>
          </rPr>
          <t xml:space="preserve">Cotação de preços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I13" authorId="0">
      <text>
        <r>
          <rPr>
            <sz val="10"/>
            <rFont val="Arial"/>
            <family val="2"/>
          </rPr>
          <t xml:space="preserve">Convenção Coletiva Tabela Salarial SINDUSCON de 01/05/2020 a 30/04/2021.</t>
        </r>
      </text>
    </comment>
    <comment ref="I23" authorId="0">
      <text>
        <r>
          <rPr>
            <sz val="10"/>
            <rFont val="Arial"/>
            <family val="2"/>
          </rPr>
          <t xml:space="preserve">Tabela Grande Recife:
Anel A - R$ 3,75
Anel B - R$ 5,10
Anel G - 2,45
Média = R$ 3,77</t>
        </r>
      </text>
    </comment>
    <comment ref="I24" authorId="0">
      <text>
        <r>
          <rPr>
            <sz val="10"/>
            <rFont val="Arial"/>
            <family val="2"/>
          </rPr>
          <t xml:space="preserve">Convenção Coletiva SINDUSCON, Cláusulas Décima Terceira+Décima Quarta = R$ 5,83 (café da manhã) + 9,32 (almoço) = R$ 15,15</t>
        </r>
      </text>
    </comment>
    <comment ref="I30" authorId="0">
      <text>
        <r>
          <rPr>
            <sz val="10"/>
            <rFont val="Arial"/>
            <family val="2"/>
          </rPr>
          <t xml:space="preserve">Cotação de Preços</t>
        </r>
      </text>
    </comment>
    <comment ref="I31" authorId="0">
      <text>
        <r>
          <rPr>
            <sz val="10"/>
            <rFont val="Arial"/>
            <family val="2"/>
          </rPr>
          <t xml:space="preserve">Cotação de Preços</t>
        </r>
      </text>
    </comment>
    <comment ref="I32" authorId="0">
      <text>
        <r>
          <rPr>
            <sz val="10"/>
            <rFont val="Arial"/>
            <family val="2"/>
          </rPr>
          <t xml:space="preserve">Cotação de Preços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I13" authorId="0">
      <text>
        <r>
          <rPr>
            <sz val="10"/>
            <rFont val="Arial"/>
            <family val="2"/>
          </rPr>
          <t xml:space="preserve">Convenção Coletiva Tabela Salarial SINDUSCON de 01/05/2020 a 30/04/2021</t>
        </r>
      </text>
    </comment>
    <comment ref="I23" authorId="0">
      <text>
        <r>
          <rPr>
            <sz val="10"/>
            <rFont val="Arial"/>
            <family val="2"/>
          </rPr>
          <t xml:space="preserve">Tabela Grande Recife:
Anel A - R$ 3,75
Anel B - R$ 5,10
Anel G - 2,45
Média = R$ 3,77</t>
        </r>
      </text>
    </comment>
    <comment ref="I24" authorId="0">
      <text>
        <r>
          <rPr>
            <sz val="10"/>
            <rFont val="Arial"/>
            <family val="2"/>
          </rPr>
          <t xml:space="preserve">SINDUSCON, Cláusulas Décima Terceira+Décima Quarta = R$ 5,83 (café da manhã) + 9,32 (almoço) = R$ 15,15</t>
        </r>
      </text>
    </comment>
    <comment ref="I30" authorId="0">
      <text>
        <r>
          <rPr>
            <sz val="10"/>
            <rFont val="Arial"/>
            <family val="2"/>
          </rPr>
          <t xml:space="preserve">Cotação de preços</t>
        </r>
      </text>
    </comment>
    <comment ref="I31" authorId="0">
      <text>
        <r>
          <rPr>
            <sz val="10"/>
            <rFont val="Arial"/>
            <family val="2"/>
          </rPr>
          <t xml:space="preserve">Cotação de preços</t>
        </r>
      </text>
    </comment>
    <comment ref="I32" authorId="0">
      <text>
        <r>
          <rPr>
            <sz val="10"/>
            <rFont val="Arial"/>
            <family val="2"/>
          </rPr>
          <t xml:space="preserve">Cotação de preços
</t>
        </r>
      </text>
    </comment>
  </commentList>
</comments>
</file>

<file path=xl/sharedStrings.xml><?xml version="1.0" encoding="utf-8"?>
<sst xmlns="http://schemas.openxmlformats.org/spreadsheetml/2006/main" count="2917" uniqueCount="248">
  <si>
    <t xml:space="preserve">ANEXO XXII</t>
  </si>
  <si>
    <t xml:space="preserve">MODELO DE PLANILHA DE CUSTO DA EQUIPE PERMANENTE DE MÃO DE OBRA</t>
  </si>
  <si>
    <t xml:space="preserve">CUSTOS FIXOS</t>
  </si>
  <si>
    <t xml:space="preserve">1.0</t>
  </si>
  <si>
    <t xml:space="preserve">Mão de Obra vinculada à execução contratual</t>
  </si>
  <si>
    <t xml:space="preserve">Quantidade de Profissionais</t>
  </si>
  <si>
    <t xml:space="preserve">Valor (R$)</t>
  </si>
  <si>
    <t xml:space="preserve">TOTAL (R$)</t>
  </si>
  <si>
    <t xml:space="preserve">1.1</t>
  </si>
  <si>
    <t xml:space="preserve">Engenheiro Civil ou Arquiteto</t>
  </si>
  <si>
    <t xml:space="preserve">1.2</t>
  </si>
  <si>
    <t xml:space="preserve">Assistente Administrativo</t>
  </si>
  <si>
    <t xml:space="preserve">Oficial de Manutenção</t>
  </si>
  <si>
    <t xml:space="preserve">1.3</t>
  </si>
  <si>
    <t xml:space="preserve">Servente de Obras</t>
  </si>
  <si>
    <t xml:space="preserve">TOTAL MENSAL DOS CUSTOS FIXOS</t>
  </si>
  <si>
    <t xml:space="preserve">2.0</t>
  </si>
  <si>
    <t xml:space="preserve">Outros Custos Fixos</t>
  </si>
  <si>
    <t xml:space="preserve">2.1</t>
  </si>
  <si>
    <t xml:space="preserve">Diárias</t>
  </si>
  <si>
    <t xml:space="preserve">2.2</t>
  </si>
  <si>
    <t xml:space="preserve">Deslocamentos </t>
  </si>
  <si>
    <t xml:space="preserve">2.3</t>
  </si>
  <si>
    <t xml:space="preserve">Cursos NR10-Básico e NR35 - Básico</t>
  </si>
  <si>
    <t xml:space="preserve">TOTAL MENSAL DE OUTROS CUSTOS FIXOS</t>
  </si>
  <si>
    <t xml:space="preserve">TOTAL MENSAL DOS CUSTOS FIXOS (1+2)</t>
  </si>
  <si>
    <t xml:space="preserve">3.0</t>
  </si>
  <si>
    <t xml:space="preserve">CUSTOS VARIÁVEIS</t>
  </si>
  <si>
    <t xml:space="preserve">3.1</t>
  </si>
  <si>
    <t xml:space="preserve">Horas Extras </t>
  </si>
  <si>
    <t xml:space="preserve">TOTALMENSAL DOS CUSTOS VARIÁVEIS</t>
  </si>
  <si>
    <t xml:space="preserve">A - TOTAL MENSAL (1+2+3)</t>
  </si>
  <si>
    <t xml:space="preserve">B - TOTAL 2024 (5 MESES)</t>
  </si>
  <si>
    <t xml:space="preserve">C - TOTAL 2025 (7 MESES)</t>
  </si>
  <si>
    <t xml:space="preserve">D - TOTAL EQUIPE PERMANENTE DO CONTRATO - B + C (12 MESES)</t>
  </si>
  <si>
    <t xml:space="preserve">
MODELO DE PLANILHA ORÇAMENTÁRIA  -  SERVIÇOS ORDINÁRIOS</t>
  </si>
  <si>
    <t xml:space="preserve">ENGENHEIRO CIVIL OU ARQUITETO (EDIFICAÇÕES)</t>
  </si>
  <si>
    <t xml:space="preserve"> (CBO: 2142-15 / 2141-05)</t>
  </si>
  <si>
    <t xml:space="preserve">Nº do Processo:</t>
  </si>
  <si>
    <t xml:space="preserve">Licitação nº</t>
  </si>
  <si>
    <t xml:space="preserve">Data da Proposta (dd/mm/aaaa):</t>
  </si>
  <si>
    <t xml:space="preserve">Município/UF:</t>
  </si>
  <si>
    <t xml:space="preserve">A proposta foi elaborada com base no Salário Normativo de R$</t>
  </si>
  <si>
    <t xml:space="preserve">Instrumento Normativo:</t>
  </si>
  <si>
    <t xml:space="preserve">Vigência: </t>
  </si>
  <si>
    <t xml:space="preserve">Nº de meses de execução: </t>
  </si>
  <si>
    <t xml:space="preserve">Tipo de Serviço:</t>
  </si>
  <si>
    <t xml:space="preserve">Unidade de Medida:</t>
  </si>
  <si>
    <t xml:space="preserve">Quantidade total a contratar (em função da unidade de medida):</t>
  </si>
  <si>
    <t xml:space="preserve">MÃO-DE-OBRA</t>
  </si>
  <si>
    <t xml:space="preserve">MÃO-DE-OBRA VINCULADA À EXECUÇÃO CONTRATUAL</t>
  </si>
  <si>
    <t xml:space="preserve">Dados complementares para composição dos custos referentes à mão-de-obra</t>
  </si>
  <si>
    <t xml:space="preserve">Tipo de serviço (mesmo serviço com características distintas)</t>
  </si>
  <si>
    <t xml:space="preserve">Salário Normativo da categoria profissional </t>
  </si>
  <si>
    <t xml:space="preserve">Categoria profissional (vinculada à execução contratual)</t>
  </si>
  <si>
    <t xml:space="preserve">Data base da categoria (dd/mm/aaaa)</t>
  </si>
  <si>
    <t xml:space="preserve">MÓDULO 1: Composição de Remuneração</t>
  </si>
  <si>
    <t xml:space="preserve">Composição da remuneração</t>
  </si>
  <si>
    <t xml:space="preserve">%</t>
  </si>
  <si>
    <t xml:space="preserve">A</t>
  </si>
  <si>
    <t xml:space="preserve">Salário Base (44h)</t>
  </si>
  <si>
    <t xml:space="preserve">B</t>
  </si>
  <si>
    <t xml:space="preserve">Adicional de Periculosidade</t>
  </si>
  <si>
    <t xml:space="preserve">Total da Remuneração</t>
  </si>
  <si>
    <t xml:space="preserve">MÓDULO 2: Encargos e Benefícios Anuais, Mensais e Diários</t>
  </si>
  <si>
    <t xml:space="preserve">Submódulo 2.1 - 13º (décimo terceiro) Salário, Férias e Adicional de Férias</t>
  </si>
  <si>
    <t xml:space="preserve">13º (décimo terceiro) Salário, Férias e Adicional de Férias</t>
  </si>
  <si>
    <t xml:space="preserve">13º Salário</t>
  </si>
  <si>
    <t xml:space="preserve">Férias e Adicional de Férias</t>
  </si>
  <si>
    <t xml:space="preserve">Subtotal</t>
  </si>
  <si>
    <t xml:space="preserve">C</t>
  </si>
  <si>
    <t xml:space="preserve">Incidência do submódulo 2.2 sobre o 13º salário e adicional de férias</t>
  </si>
  <si>
    <t xml:space="preserve">TOTAL</t>
  </si>
  <si>
    <t xml:space="preserve">Submódulo 2.2 - Encargos Previdenciários (GPS), Fundo de Garantia por Tempo de Serviço (FGTS) e outras contribuições</t>
  </si>
  <si>
    <t xml:space="preserve">GPS, FGTS e outras contribuições</t>
  </si>
  <si>
    <t xml:space="preserve">INSS</t>
  </si>
  <si>
    <t xml:space="preserve">Salário Educação</t>
  </si>
  <si>
    <t xml:space="preserve">SAT - GIL/RAT</t>
  </si>
  <si>
    <t xml:space="preserve">D</t>
  </si>
  <si>
    <t xml:space="preserve">SESC ou SESI</t>
  </si>
  <si>
    <t xml:space="preserve">E</t>
  </si>
  <si>
    <t xml:space="preserve">SENAI - SENAC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</si>
  <si>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</si>
  <si>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</si>
  <si>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</si>
  <si>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</si>
  <si>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</si>
  <si>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</si>
  <si>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Submódulo 2.3: Benefícios mensais e diários</t>
  </si>
  <si>
    <t xml:space="preserve">Benefícios mensais e diários</t>
  </si>
  <si>
    <t xml:space="preserve">Transporte</t>
  </si>
  <si>
    <t xml:space="preserve">Auxílio alimentação (vales, cestas básicas etc)</t>
  </si>
  <si>
    <t xml:space="preserve">Seguro de vida</t>
  </si>
  <si>
    <t xml:space="preserve">Auxílio Creche</t>
  </si>
  <si>
    <t xml:space="preserve">Quadro-Resumo do Módulo 2 - 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</si>
  <si>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</si>
  <si>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</si>
  <si>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</si>
  <si>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</si>
  <si>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sobre o Aviso Prévio Indenizado</t>
  </si>
  <si>
    <t xml:space="preserve">Aviso Prévio Trabalhado</t>
  </si>
  <si>
    <t xml:space="preserve">Incidência do submódulo 2.2 sobre aviso prévio trabalhado</t>
  </si>
  <si>
    <t xml:space="preserve">Multa do FGTS sobre o Aviso Prévio Trabalhado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</si>
  <si>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</si>
  <si>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</si>
  <si>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</si>
  <si>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</si>
  <si>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Férias</t>
  </si>
  <si>
    <t xml:space="preserve">Licença Paternidade</t>
  </si>
  <si>
    <t xml:space="preserve">Ausência por Acidente de Trabalho</t>
  </si>
  <si>
    <t xml:space="preserve">Afastamento Maternidade</t>
  </si>
  <si>
    <t xml:space="preserve">Ausência por Doença</t>
  </si>
  <si>
    <t xml:space="preserve">Incidência do submódulo 2.2 sobre custo de reposição </t>
  </si>
  <si>
    <t xml:space="preserve">Incidência do submódulo 2.2 sobre a remuneração e 13º salário recebidos pelo substituto durante os 120 dias de licença-maternidade</t>
  </si>
  <si>
    <t xml:space="preserve">Submódulo 4.2 - Intrajornada</t>
  </si>
  <si>
    <t xml:space="preserve">4.2</t>
  </si>
  <si>
    <t xml:space="preserve">Intrajornada</t>
  </si>
  <si>
    <t xml:space="preserve">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</si>
  <si>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</si>
  <si>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</si>
  <si>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Ausências legais</t>
  </si>
  <si>
    <t xml:space="preserve">MÓDULO 5 - Insumos Diversos</t>
  </si>
  <si>
    <t xml:space="preserve">Insumos diversos</t>
  </si>
  <si>
    <t xml:space="preserve">Uniformes</t>
  </si>
  <si>
    <t xml:space="preserve">Equipamentos de Proteção Individual (E.P.I.s)</t>
  </si>
  <si>
    <t xml:space="preserve">Ferramentas</t>
  </si>
  <si>
    <t xml:space="preserve">Equipamento (depreciação)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</si>
  <si>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</si>
  <si>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</si>
  <si>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</si>
  <si>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</si>
  <si>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Base de cálculo para o lucro</t>
  </si>
  <si>
    <t xml:space="preserve">Tributos</t>
  </si>
  <si>
    <t xml:space="preserve">Coeficiente</t>
  </si>
  <si>
    <t xml:space="preserve">Base de cálculo dos tributos</t>
  </si>
  <si>
    <t xml:space="preserve">C1</t>
  </si>
  <si>
    <t xml:space="preserve">Tributos Federais (especificar)</t>
  </si>
  <si>
    <t xml:space="preserve">PIS</t>
  </si>
  <si>
    <t xml:space="preserve">COFINS</t>
  </si>
  <si>
    <t xml:space="preserve">C2</t>
  </si>
  <si>
    <t xml:space="preserve">Tributos Municipais (especificar)</t>
  </si>
  <si>
    <t xml:space="preserve">ISS</t>
  </si>
  <si>
    <t xml:space="preserve">INSS DESONERAÇÃO</t>
  </si>
  <si>
    <t xml:space="preserve">QUADRO -RESUMO DO CUSTO POR EMPREGADO</t>
  </si>
  <si>
    <t xml:space="preserve">Mão de Obra vinculada à execução contratual (valor por empregado)</t>
  </si>
  <si>
    <t xml:space="preserve">Módulo 1 - Composição da Remuneração</t>
  </si>
  <si>
    <t xml:space="preserve">Módulo 2 - Encargos e Benefícios Anuais, Mensais e Diários</t>
  </si>
  <si>
    <t xml:space="preserve">Módulo 3 - Provisão para Rescisão</t>
  </si>
  <si>
    <t xml:space="preserve">Módulo 4 - Custo de Reposição do Profissional Ausente</t>
  </si>
  <si>
    <t xml:space="preserve">Módulo 5 - Insumos Diversos</t>
  </si>
  <si>
    <t xml:space="preserve">Subtotal (A+B+C+D+E)</t>
  </si>
  <si>
    <t xml:space="preserve">Módulo 6 - Custos Indiretos, Tributos e Lucro</t>
  </si>
  <si>
    <t xml:space="preserve">VALOR TOTAL POR EMPREGADO</t>
  </si>
  <si>
    <t xml:space="preserve">
MODELO DE PLANILHA ORÇAMENTÁRIA -  SERVIÇOS ORDINÁRIOS
</t>
  </si>
  <si>
    <t xml:space="preserve">ASSISTENTE ADMINISTRATIVO</t>
  </si>
  <si>
    <t xml:space="preserve"> (CBO: 4110-10)</t>
  </si>
  <si>
    <t xml:space="preserve">Instrumento Coletivo:</t>
  </si>
  <si>
    <t xml:space="preserve">Registrado no MTE</t>
  </si>
  <si>
    <t xml:space="preserve">MÓDULO 1: Composição de remuneração</t>
  </si>
  <si>
    <t xml:space="preserve">SEBBRAE</t>
  </si>
  <si>
    <t xml:space="preserve">ANEXO II</t>
  </si>
  <si>
    <t xml:space="preserve">
PLANILHA DE REFERÊNCIA DE FORMAÇÃO DE PREÇOS DE MÃO DE OBRA – SERVIÇOS ORDINÁRIOS
</t>
  </si>
  <si>
    <t xml:space="preserve">(CBO: )</t>
  </si>
  <si>
    <t xml:space="preserve">Homologado em Convenção Coletiva de Trabalho em 07/06/2019</t>
  </si>
  <si>
    <t xml:space="preserve">Nº de meses de execução: 28 Meses</t>
  </si>
  <si>
    <t xml:space="preserve">Posto</t>
  </si>
  <si>
    <t xml:space="preserve">Valor Homem Mês a partir de 01/05/2020</t>
  </si>
  <si>
    <t xml:space="preserve">Manutenção Predial</t>
  </si>
  <si>
    <t xml:space="preserve">Salário Normativo da categoria profissional (SINDUSCON)</t>
  </si>
  <si>
    <t xml:space="preserve">Ind. Constr. Civil</t>
  </si>
  <si>
    <t xml:space="preserve">Salário Base</t>
  </si>
  <si>
    <t xml:space="preserve">MÓDULO 2: Benefícios mensais e diários</t>
  </si>
  <si>
    <t xml:space="preserve">Transporte (Coletivo Recife)</t>
  </si>
  <si>
    <t xml:space="preserve">Total de benefícios mensais e diários</t>
  </si>
  <si>
    <t xml:space="preserve">MÓDULO 3: Insumos diversos</t>
  </si>
  <si>
    <t xml:space="preserve">Total de insumos diversos</t>
  </si>
  <si>
    <t xml:space="preserve">MÓDULO 4: Encargos sociais e trabalhistas</t>
  </si>
  <si>
    <t xml:space="preserve">Submódulo 4.1 - Encargos previdenciários e FGTS</t>
  </si>
  <si>
    <t xml:space="preserve">Encargos previdenciários e FGTS</t>
  </si>
  <si>
    <t xml:space="preserve">SESI  ou SESC</t>
  </si>
  <si>
    <t xml:space="preserve">SENAI ou SENAC</t>
  </si>
  <si>
    <t xml:space="preserve">RAT X FAP</t>
  </si>
  <si>
    <t xml:space="preserve">Submódulo 4.2 - 13º Salário e adicional de férias</t>
  </si>
  <si>
    <t xml:space="preserve">13º Salário e adicional de férias</t>
  </si>
  <si>
    <t xml:space="preserve">Adicional de férias</t>
  </si>
  <si>
    <t xml:space="preserve">Incidência do submódulo 4.1 sobre o 13º salário e adicional de férias</t>
  </si>
  <si>
    <t xml:space="preserve">Submódulo 4.3 - Afastamento maternidade</t>
  </si>
  <si>
    <t xml:space="preserve">4.3</t>
  </si>
  <si>
    <t xml:space="preserve">Afastamento maternidade</t>
  </si>
  <si>
    <t xml:space="preserve">Incidência do submódulo 4.1 sobre o afastamento maternidade</t>
  </si>
  <si>
    <t xml:space="preserve">B.1</t>
  </si>
  <si>
    <t xml:space="preserve">Incidência do submódulo 4.1 sobre a remuneração e 13º salário recebidos pelo substituto durante os 120 dias de licença-maternidade</t>
  </si>
  <si>
    <t xml:space="preserve">Submódulo 4.4 - Provisão para rescisão</t>
  </si>
  <si>
    <t xml:space="preserve">4.4</t>
  </si>
  <si>
    <t xml:space="preserve">Aviso prévio indenizado</t>
  </si>
  <si>
    <t xml:space="preserve">Incidência do FGTS sobre aviso prévio indenizado</t>
  </si>
  <si>
    <t xml:space="preserve">Multa do FGTS  e CS do aviso prévio indenizado</t>
  </si>
  <si>
    <t xml:space="preserve">Contribuição Social</t>
  </si>
  <si>
    <t xml:space="preserve">Aviso prévio trabalhado</t>
  </si>
  <si>
    <t xml:space="preserve">Incidência do submódulo 4.1 sobre aviso prévio trabalhado</t>
  </si>
  <si>
    <t xml:space="preserve">Multa do FGTS e CS do aviso prévio trabalhado</t>
  </si>
  <si>
    <t xml:space="preserve">Submódulo 4.5 - Composição do custo de reposição do profissional ausente</t>
  </si>
  <si>
    <t xml:space="preserve">4.5</t>
  </si>
  <si>
    <t xml:space="preserve">Composição do custo de reposição do profissional ausente</t>
  </si>
  <si>
    <t xml:space="preserve">Ausência por doença</t>
  </si>
  <si>
    <t xml:space="preserve">Licença paternidade</t>
  </si>
  <si>
    <t xml:space="preserve">Ausência por acidente de trabalho</t>
  </si>
  <si>
    <t xml:space="preserve">Incidência do submódulo 4.1 sobre custo de reposição</t>
  </si>
  <si>
    <t xml:space="preserve">Quadro Resumo - Módulo 4 - Encargos sociais e trabalhistas</t>
  </si>
  <si>
    <t xml:space="preserve">Módulo 4 - Encargos sociais e trabalhistas</t>
  </si>
  <si>
    <t xml:space="preserve">13º salário</t>
  </si>
  <si>
    <t xml:space="preserve">Custo de rescisão</t>
  </si>
  <si>
    <t xml:space="preserve">MÓDULO 5: Custos indiretos, tributos e lucro</t>
  </si>
  <si>
    <t xml:space="preserve">B.1. Tributos Federais (especificar)</t>
  </si>
  <si>
    <t xml:space="preserve">B.2. Tributos Municipais (especificar)</t>
  </si>
  <si>
    <t xml:space="preserve">(INSS DESONERAÇÃO)</t>
  </si>
  <si>
    <t xml:space="preserve">Módulo 2 - Benefícios Mensais e Diários</t>
  </si>
  <si>
    <t xml:space="preserve">Módulo 3 - Insumos Diversos (uniforme, materiais, equipamentos e outros)</t>
  </si>
  <si>
    <t xml:space="preserve">Subtotal (A+B+C+D)</t>
  </si>
  <si>
    <t xml:space="preserve">Módulo 5 - Custos indiretos, tributos e lucro</t>
  </si>
  <si>
    <t xml:space="preserve">OFICIAL DE MANUTENÇÃO</t>
  </si>
  <si>
    <t xml:space="preserve"> (CBO: 5143-25)</t>
  </si>
  <si>
    <t xml:space="preserve">OFICIAL DE MANUTENÇÃO PREDIAL </t>
  </si>
  <si>
    <t xml:space="preserve">(CBO: 5143-25)</t>
  </si>
  <si>
    <t xml:space="preserve">Nº de meses de execução: 28 meses</t>
  </si>
  <si>
    <t xml:space="preserve">Valor Homem Mês a partir de 01/05/2020 </t>
  </si>
  <si>
    <t xml:space="preserve">Composição do custo de reposição do profisisonal ausente</t>
  </si>
  <si>
    <t xml:space="preserve">SERVENTE DE OBRAS</t>
  </si>
  <si>
    <t xml:space="preserve"> (CBO: 7170-20)</t>
  </si>
  <si>
    <t xml:space="preserve">Salário Normativo da categoria profissional  </t>
  </si>
  <si>
    <t xml:space="preserve">(CBO: 7170-20)</t>
  </si>
  <si>
    <t xml:space="preserve">Servente de Obra</t>
  </si>
  <si>
    <t xml:space="preserve">Auxílio alimentação (vales, cestas básicas etc) </t>
  </si>
  <si>
    <t xml:space="preserve">
MODELO DE PLANILHA ORÇAMENTÁRIA -  SERVIÇOS EXTRAORDINÁRIOS
</t>
  </si>
  <si>
    <t xml:space="preserve">VALORES – SERVIÇO EXTRAORDINÁRIO</t>
  </si>
  <si>
    <t xml:space="preserve">VALOR DO HOMEM-HORA</t>
  </si>
  <si>
    <t xml:space="preserve">HOMEM-HORA A 70%</t>
  </si>
  <si>
    <t xml:space="preserve">HOMEM-HORA A 100%</t>
  </si>
  <si>
    <t xml:space="preserve">
PLANILHA DE REFERÊNCIA DE FORMAÇÃO DE PREÇOS DE MÃO DE OBRA – SERVIÇOS EXTRAORDINÁRIOS
</t>
  </si>
  <si>
    <t xml:space="preserve">MP 1021/2020</t>
  </si>
  <si>
    <t xml:space="preserve">vigência a partir de 01/01/2021</t>
  </si>
  <si>
    <t xml:space="preserve">Valor Homem Mês a partir de 01/01/2021</t>
  </si>
  <si>
    <t xml:space="preserve">A partir de Maio/2020</t>
  </si>
  <si>
    <t xml:space="preserve">TOTAL Tributos</t>
  </si>
  <si>
    <t xml:space="preserve">VALORES – SERVIÇO EXTRAÓRDINÁRIO</t>
  </si>
  <si>
    <t xml:space="preserve">
MODELO DE PLANILHA ORÇAMENTÁRIA  - DIÁRIAS
</t>
  </si>
  <si>
    <t xml:space="preserve">Maio</t>
  </si>
  <si>
    <t xml:space="preserve">
PLANILHA DE REFERÊNCIA DE FORMAÇÃO DE PREÇOS DE MÃO DE OBRA – DIÁRIAS
</t>
  </si>
</sst>
</file>

<file path=xl/styles.xml><?xml version="1.0" encoding="utf-8"?>
<styleSheet xmlns="http://schemas.openxmlformats.org/spreadsheetml/2006/main">
  <numFmts count="26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* #,##0.00\ ;\-* #,##0.00\ ;* \-#\ ;@\ "/>
    <numFmt numFmtId="169" formatCode="#,##0.00\ ;&quot; (&quot;#,##0.00\);\-#\ ;@\ "/>
    <numFmt numFmtId="170" formatCode="* #,##0.00\ ;* \(#,##0.00\);* \-#\ ;@\ "/>
    <numFmt numFmtId="171" formatCode="#,##0.00;[RED]#,##0.00"/>
    <numFmt numFmtId="172" formatCode="#,##0_);[RED]\(#,##0\)"/>
    <numFmt numFmtId="173" formatCode="#,##0.00_);[RED]\(#,##0.00\)"/>
    <numFmt numFmtId="174" formatCode="0.00"/>
    <numFmt numFmtId="175" formatCode="@"/>
    <numFmt numFmtId="176" formatCode="#,##0;[RED]#,##0"/>
    <numFmt numFmtId="177" formatCode="&quot;R$ &quot;#,##0.00;[RED]&quot;R$ &quot;#,##0.00"/>
    <numFmt numFmtId="178" formatCode="&quot;R$ &quot;#,##0.00"/>
    <numFmt numFmtId="179" formatCode="#,##0.00"/>
    <numFmt numFmtId="180" formatCode="0.00%"/>
    <numFmt numFmtId="181" formatCode="#,##0.00000;[RED]#,##0.00000"/>
    <numFmt numFmtId="182" formatCode="d/m/yyyy"/>
    <numFmt numFmtId="183" formatCode="d/m/yy"/>
    <numFmt numFmtId="184" formatCode="dd/mm/yy;@"/>
    <numFmt numFmtId="185" formatCode="0.000%"/>
    <numFmt numFmtId="186" formatCode="#,##0.0000;[RED]#,##0.0000"/>
    <numFmt numFmtId="187" formatCode="dd/mm/yy"/>
    <numFmt numFmtId="188" formatCode="#,##0.00_ ;\-#,##0.00\ "/>
    <numFmt numFmtId="189" formatCode="[$R$-416]\ #,##0.00;[RED]\-[$R$-416]\ #,##0.00"/>
  </numFmts>
  <fonts count="4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FFFFFF"/>
      <name val="Arial1"/>
      <family val="2"/>
      <charset val="1"/>
    </font>
    <font>
      <b val="true"/>
      <sz val="10"/>
      <color rgb="FF000000"/>
      <name val="Arial1"/>
      <family val="2"/>
      <charset val="1"/>
    </font>
    <font>
      <sz val="10"/>
      <color rgb="FFCC0000"/>
      <name val="Arial1"/>
      <family val="2"/>
      <charset val="1"/>
    </font>
    <font>
      <b val="true"/>
      <sz val="10"/>
      <color rgb="FFFFFFFF"/>
      <name val="Arial1"/>
      <family val="2"/>
      <charset val="1"/>
    </font>
    <font>
      <i val="true"/>
      <sz val="10"/>
      <color rgb="FF808080"/>
      <name val="Arial1"/>
      <family val="2"/>
      <charset val="1"/>
    </font>
    <font>
      <sz val="10"/>
      <color rgb="FF006600"/>
      <name val="Arial1"/>
      <family val="2"/>
      <charset val="1"/>
    </font>
    <font>
      <b val="true"/>
      <sz val="24"/>
      <color rgb="FF000000"/>
      <name val="Arial1"/>
      <family val="2"/>
      <charset val="1"/>
    </font>
    <font>
      <sz val="18"/>
      <color rgb="FF000000"/>
      <name val="Arial1"/>
      <family val="2"/>
      <charset val="1"/>
    </font>
    <font>
      <b val="true"/>
      <i val="true"/>
      <sz val="16"/>
      <color theme="1"/>
      <name val="Arial1"/>
      <family val="2"/>
      <charset val="1"/>
    </font>
    <font>
      <sz val="12"/>
      <color rgb="FF000000"/>
      <name val="Arial1"/>
      <family val="2"/>
      <charset val="1"/>
    </font>
    <font>
      <sz val="10"/>
      <color rgb="FF996600"/>
      <name val="Arial1"/>
      <family val="2"/>
      <charset val="1"/>
    </font>
    <font>
      <sz val="8"/>
      <name val="Arial"/>
      <family val="2"/>
      <charset val="1"/>
    </font>
    <font>
      <sz val="11"/>
      <color theme="1"/>
      <name val="Arial1"/>
      <family val="2"/>
      <charset val="1"/>
    </font>
    <font>
      <sz val="10"/>
      <color rgb="FF333333"/>
      <name val="Arial1"/>
      <family val="2"/>
      <charset val="1"/>
    </font>
    <font>
      <b val="true"/>
      <i val="true"/>
      <u val="single"/>
      <sz val="11"/>
      <color theme="1"/>
      <name val="Arial1"/>
      <family val="2"/>
      <charset val="1"/>
    </font>
    <font>
      <b val="true"/>
      <i val="true"/>
      <sz val="16"/>
      <name val="Arial"/>
      <family val="2"/>
      <charset val="1"/>
    </font>
    <font>
      <b val="true"/>
      <sz val="12"/>
      <name val="Calibri"/>
      <family val="2"/>
      <charset val="1"/>
    </font>
    <font>
      <b val="true"/>
      <sz val="12"/>
      <name val="Times New Roman"/>
      <family val="1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2"/>
      <color theme="1"/>
      <name val="Times New Roman2"/>
      <family val="0"/>
      <charset val="1"/>
    </font>
    <font>
      <b val="true"/>
      <sz val="14"/>
      <color theme="1"/>
      <name val="Times New Roman2"/>
      <family val="0"/>
      <charset val="1"/>
    </font>
    <font>
      <b val="true"/>
      <u val="single"/>
      <sz val="12"/>
      <color theme="1"/>
      <name val="Times New Roman"/>
      <family val="1"/>
      <charset val="1"/>
    </font>
    <font>
      <b val="true"/>
      <sz val="12"/>
      <color theme="1"/>
      <name val="Times New Roman"/>
      <family val="1"/>
      <charset val="1"/>
    </font>
    <font>
      <sz val="12"/>
      <color theme="1"/>
      <name val="Times New Roman"/>
      <family val="1"/>
      <charset val="1"/>
    </font>
    <font>
      <sz val="10"/>
      <color theme="1"/>
      <name val="Times New Roman2"/>
      <family val="0"/>
      <charset val="1"/>
    </font>
    <font>
      <sz val="12"/>
      <color rgb="FF000000"/>
      <name val="Times New Roman"/>
      <family val="1"/>
      <charset val="1"/>
    </font>
    <font>
      <b val="true"/>
      <sz val="13"/>
      <color theme="1"/>
      <name val="Times New Roman2"/>
      <family val="0"/>
      <charset val="1"/>
    </font>
    <font>
      <sz val="10"/>
      <name val="Arial"/>
      <family val="2"/>
    </font>
    <font>
      <sz val="9"/>
      <color rgb="FF000000"/>
      <name val="Tahoma"/>
      <family val="2"/>
      <charset val="1"/>
    </font>
    <font>
      <b val="true"/>
      <sz val="14"/>
      <name val="Times New Roman"/>
      <family val="1"/>
      <charset val="1"/>
    </font>
    <font>
      <b val="true"/>
      <u val="single"/>
      <sz val="12"/>
      <name val="Times New Roman"/>
      <family val="1"/>
      <charset val="1"/>
    </font>
    <font>
      <sz val="10"/>
      <name val="Spranq eco sans"/>
      <family val="2"/>
      <charset val="1"/>
    </font>
    <font>
      <b val="true"/>
      <sz val="12"/>
      <color rgb="FFFF0000"/>
      <name val="Times New Roman"/>
      <family val="1"/>
      <charset val="1"/>
    </font>
    <font>
      <b val="true"/>
      <sz val="10"/>
      <name val="Spranq eco sans"/>
      <family val="2"/>
      <charset val="1"/>
    </font>
    <font>
      <b val="true"/>
      <sz val="13"/>
      <name val="Times New Roman"/>
      <family val="1"/>
      <charset val="1"/>
    </font>
  </fonts>
  <fills count="31">
    <fill>
      <patternFill patternType="none"/>
    </fill>
    <fill>
      <patternFill patternType="gray125"/>
    </fill>
    <fill>
      <patternFill patternType="solid">
        <fgColor rgb="FFCCCCFF"/>
        <bgColor rgb="FFC6D9F1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92D050"/>
      </patternFill>
    </fill>
    <fill>
      <patternFill patternType="solid">
        <fgColor rgb="FFFFCC00"/>
        <bgColor rgb="FFFFD32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96600"/>
      </patternFill>
    </fill>
    <fill>
      <patternFill patternType="solid">
        <fgColor rgb="FFDDDDDD"/>
        <bgColor rgb="FFF2DCDB"/>
      </patternFill>
    </fill>
    <fill>
      <patternFill patternType="solid">
        <fgColor rgb="FFFFCCCC"/>
        <bgColor rgb="FFFCD5B5"/>
      </patternFill>
    </fill>
    <fill>
      <patternFill patternType="solid">
        <fgColor rgb="FFCC0000"/>
        <bgColor rgb="FFFF0000"/>
      </patternFill>
    </fill>
    <fill>
      <patternFill patternType="solid">
        <fgColor rgb="FFFFFFCC"/>
        <bgColor rgb="FFFFFFFF"/>
      </patternFill>
    </fill>
    <fill>
      <patternFill patternType="solid">
        <fgColor theme="4" tint="0.5999"/>
        <bgColor rgb="FFB3CAC7"/>
      </patternFill>
    </fill>
    <fill>
      <patternFill patternType="solid">
        <fgColor rgb="FFCCCCCC"/>
        <bgColor rgb="FFCCC1DA"/>
      </patternFill>
    </fill>
    <fill>
      <patternFill patternType="solid">
        <fgColor theme="3" tint="0.7999"/>
        <bgColor rgb="FFB7DEE8"/>
      </patternFill>
    </fill>
    <fill>
      <patternFill patternType="solid">
        <fgColor theme="0" tint="-0.25"/>
        <bgColor rgb="FFC0C0C0"/>
      </patternFill>
    </fill>
    <fill>
      <patternFill patternType="solid">
        <fgColor theme="3" tint="0.5999"/>
        <bgColor rgb="FF99CCFF"/>
      </patternFill>
    </fill>
    <fill>
      <patternFill patternType="solid">
        <fgColor theme="0" tint="-0.05"/>
        <bgColor rgb="FFFFFFFF"/>
      </patternFill>
    </fill>
    <fill>
      <patternFill patternType="solid">
        <fgColor theme="8" tint="0.5999"/>
        <bgColor rgb="FFC6D9F1"/>
      </patternFill>
    </fill>
    <fill>
      <patternFill patternType="solid">
        <fgColor rgb="FFC0C0C0"/>
        <bgColor rgb="FFBFBFBF"/>
      </patternFill>
    </fill>
    <fill>
      <patternFill patternType="solid">
        <fgColor rgb="FFFFD320"/>
        <bgColor rgb="FFFFCC00"/>
      </patternFill>
    </fill>
    <fill>
      <patternFill patternType="solid">
        <fgColor rgb="FFFFFF99"/>
        <bgColor rgb="FFFFFFCC"/>
      </patternFill>
    </fill>
    <fill>
      <patternFill patternType="solid">
        <fgColor theme="5" tint="0.7999"/>
        <bgColor rgb="FFDDDDDD"/>
      </patternFill>
    </fill>
    <fill>
      <patternFill patternType="solid">
        <fgColor rgb="FFFFFFFF"/>
        <bgColor rgb="FFF2F2F2"/>
      </patternFill>
    </fill>
    <fill>
      <patternFill patternType="solid">
        <fgColor rgb="FFB3CAC7"/>
        <bgColor rgb="FFB9CDE5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80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0" fillId="17" borderId="1" applyFont="true" applyBorder="true" applyAlignment="true" applyProtection="false">
      <alignment horizontal="general" vertical="bottom" textRotation="0" wrapText="false" indent="0" shrinkToFit="false"/>
    </xf>
    <xf numFmtId="164" fontId="18" fillId="17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false" applyAlignment="true" applyProtection="false">
      <alignment horizontal="center" vertical="bottom" textRotation="9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59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59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59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59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18" borderId="3" xfId="59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9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19" borderId="3" xfId="59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4" fillId="0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3" xfId="59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24" fillId="0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4" fillId="0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0" xfId="59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3" fillId="0" borderId="3" xfId="59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23" fillId="20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1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1" borderId="3" xfId="59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4" fillId="0" borderId="3" xfId="59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23" fillId="22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0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3" borderId="3" xfId="59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23" fillId="23" borderId="3" xfId="59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3" borderId="3" xfId="59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2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1" fontId="23" fillId="2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2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71" fontId="24" fillId="2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4" fillId="2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2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4" fillId="2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2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4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4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4" fillId="2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3" fillId="2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2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4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24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23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4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23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3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3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4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9" fontId="24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4" fillId="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3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3" fillId="2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24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23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3" fillId="25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3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4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2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23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6" fontId="23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23" fillId="2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4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2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4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4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4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3" fillId="28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24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23" fillId="27" borderId="3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23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2" fontId="24" fillId="2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2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59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59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4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1" fillId="0" borderId="5" xfId="59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2" fillId="0" borderId="5" xfId="59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2" fillId="0" borderId="6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0" borderId="0" xfId="59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32" fillId="0" borderId="7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0" borderId="6" xfId="596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83" fontId="33" fillId="0" borderId="7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6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59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33" fillId="0" borderId="0" xfId="59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33" fillId="0" borderId="7" xfId="59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3" fillId="0" borderId="12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8" xfId="59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8" xfId="59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3" fillId="0" borderId="11" xfId="59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59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32" fillId="25" borderId="15" xfId="59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3" fillId="0" borderId="4" xfId="59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2" fillId="25" borderId="13" xfId="59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2" fillId="25" borderId="3" xfId="59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32" fillId="25" borderId="3" xfId="59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33" fillId="0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0" borderId="3" xfId="596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33" fillId="0" borderId="15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33" fillId="6" borderId="15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0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9" fontId="32" fillId="6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33" fillId="6" borderId="3" xfId="59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84" fontId="25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25" borderId="3" xfId="59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2" fillId="25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32" fillId="2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2" borderId="3" xfId="59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2" fillId="26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2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0" borderId="3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3" xfId="59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33" fillId="7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0" borderId="3" xfId="59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2" fillId="0" borderId="3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2" fillId="27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6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5" fillId="0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5" fillId="0" borderId="3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6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35" fillId="6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32" fillId="6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2" borderId="1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11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0" borderId="13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9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2" fillId="0" borderId="13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32" fillId="27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0" borderId="3" xfId="59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33" fillId="0" borderId="3" xfId="59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33" fillId="6" borderId="3" xfId="59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5" fontId="33" fillId="7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33" fillId="0" borderId="1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32" fillId="0" borderId="13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6" fontId="32" fillId="11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29" borderId="3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9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9" fillId="0" borderId="0" xfId="59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32" fillId="25" borderId="3" xfId="59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33" fillId="0" borderId="6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6" borderId="5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9" fillId="0" borderId="0" xfId="596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1" fontId="29" fillId="0" borderId="0" xfId="59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59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33" fillId="29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29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9" xfId="59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3" fillId="0" borderId="14" xfId="596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6" fontId="33" fillId="0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33" fillId="0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29" borderId="3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2" fillId="2" borderId="14" xfId="59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32" fillId="2" borderId="14" xfId="59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0" borderId="3" xfId="59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2" fillId="0" borderId="3" xfId="59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32" fillId="27" borderId="3" xfId="59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2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22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1" fontId="2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87" fontId="2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1" fontId="2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2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5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5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2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2" fillId="25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2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2" fillId="2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2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7" fontId="25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9" fontId="42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25" fillId="6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6" fontId="22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2" fillId="2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9" fontId="22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5" fillId="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2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2" fillId="2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25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35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22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4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22" fillId="2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11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4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2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22" fillId="2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5" fontId="25" fillId="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2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22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4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22" fillId="2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22" fillId="11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29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2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4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6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4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25" fillId="29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29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6" fontId="2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6" fontId="2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2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29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4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22" fillId="2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2" fillId="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7" fontId="2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7" fontId="2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2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2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8" fontId="22" fillId="2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9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5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7" fontId="2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22" fillId="25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2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2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5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22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22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22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5" fillId="27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35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22" fillId="2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6" fontId="22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5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2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2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6" fontId="25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6" fontId="22" fillId="2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1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3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3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2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7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2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1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9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5" fillId="27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9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&#13;&#10;NA&#13;&#10;" xfId="20"/>
    <cellStyle name="20% - Ênfase1 10" xfId="21"/>
    <cellStyle name="20% - Ênfase1 11" xfId="22"/>
    <cellStyle name="20% - Ênfase1 12" xfId="23"/>
    <cellStyle name="20% - Ênfase1 13" xfId="24"/>
    <cellStyle name="20% - Ênfase1 14" xfId="25"/>
    <cellStyle name="20% - Ênfase1 15" xfId="26"/>
    <cellStyle name="20% - Ênfase1 16" xfId="27"/>
    <cellStyle name="20% - Ênfase1 17" xfId="28"/>
    <cellStyle name="20% - Ênfase1 18" xfId="29"/>
    <cellStyle name="20% - Ênfase1 19" xfId="30"/>
    <cellStyle name="20% - Ênfase1 2" xfId="31"/>
    <cellStyle name="20% - Ênfase1 20" xfId="32"/>
    <cellStyle name="20% - Ênfase1 21" xfId="33"/>
    <cellStyle name="20% - Ênfase1 22" xfId="34"/>
    <cellStyle name="20% - Ênfase1 23" xfId="35"/>
    <cellStyle name="20% - Ênfase1 24" xfId="36"/>
    <cellStyle name="20% - Ênfase1 25" xfId="37"/>
    <cellStyle name="20% - Ênfase1 26" xfId="38"/>
    <cellStyle name="20% - Ênfase1 27" xfId="39"/>
    <cellStyle name="20% - Ênfase1 28" xfId="40"/>
    <cellStyle name="20% - Ênfase1 29" xfId="41"/>
    <cellStyle name="20% - Ênfase1 3" xfId="42"/>
    <cellStyle name="20% - Ênfase1 30" xfId="43"/>
    <cellStyle name="20% - Ênfase1 31" xfId="44"/>
    <cellStyle name="20% - Ênfase1 32" xfId="45"/>
    <cellStyle name="20% - Ênfase1 33" xfId="46"/>
    <cellStyle name="20% - Ênfase1 34" xfId="47"/>
    <cellStyle name="20% - Ênfase1 35" xfId="48"/>
    <cellStyle name="20% - Ênfase1 36" xfId="49"/>
    <cellStyle name="20% - Ênfase1 37" xfId="50"/>
    <cellStyle name="20% - Ênfase1 38" xfId="51"/>
    <cellStyle name="20% - Ênfase1 39" xfId="52"/>
    <cellStyle name="20% - Ênfase1 4" xfId="53"/>
    <cellStyle name="20% - Ênfase1 40" xfId="54"/>
    <cellStyle name="20% - Ênfase1 41" xfId="55"/>
    <cellStyle name="20% - Ênfase1 42" xfId="56"/>
    <cellStyle name="20% - Ênfase1 43" xfId="57"/>
    <cellStyle name="20% - Ênfase1 44" xfId="58"/>
    <cellStyle name="20% - Ênfase1 45" xfId="59"/>
    <cellStyle name="20% - Ênfase1 46" xfId="60"/>
    <cellStyle name="20% - Ênfase1 47" xfId="61"/>
    <cellStyle name="20% - Ênfase1 5" xfId="62"/>
    <cellStyle name="20% - Ênfase1 6" xfId="63"/>
    <cellStyle name="20% - Ênfase1 7" xfId="64"/>
    <cellStyle name="20% - Ênfase1 8" xfId="65"/>
    <cellStyle name="20% - Ênfase1 9" xfId="66"/>
    <cellStyle name="20% - Ênfase2 10" xfId="67"/>
    <cellStyle name="20% - Ênfase2 11" xfId="68"/>
    <cellStyle name="20% - Ênfase2 12" xfId="69"/>
    <cellStyle name="20% - Ênfase2 13" xfId="70"/>
    <cellStyle name="20% - Ênfase2 14" xfId="71"/>
    <cellStyle name="20% - Ênfase2 15" xfId="72"/>
    <cellStyle name="20% - Ênfase2 16" xfId="73"/>
    <cellStyle name="20% - Ênfase2 17" xfId="74"/>
    <cellStyle name="20% - Ênfase2 18" xfId="75"/>
    <cellStyle name="20% - Ênfase2 19" xfId="76"/>
    <cellStyle name="20% - Ênfase2 2" xfId="77"/>
    <cellStyle name="20% - Ênfase2 20" xfId="78"/>
    <cellStyle name="20% - Ênfase2 21" xfId="79"/>
    <cellStyle name="20% - Ênfase2 22" xfId="80"/>
    <cellStyle name="20% - Ênfase2 23" xfId="81"/>
    <cellStyle name="20% - Ênfase2 24" xfId="82"/>
    <cellStyle name="20% - Ênfase2 25" xfId="83"/>
    <cellStyle name="20% - Ênfase2 26" xfId="84"/>
    <cellStyle name="20% - Ênfase2 27" xfId="85"/>
    <cellStyle name="20% - Ênfase2 28" xfId="86"/>
    <cellStyle name="20% - Ênfase2 29" xfId="87"/>
    <cellStyle name="20% - Ênfase2 3" xfId="88"/>
    <cellStyle name="20% - Ênfase2 30" xfId="89"/>
    <cellStyle name="20% - Ênfase2 31" xfId="90"/>
    <cellStyle name="20% - Ênfase2 32" xfId="91"/>
    <cellStyle name="20% - Ênfase2 33" xfId="92"/>
    <cellStyle name="20% - Ênfase2 34" xfId="93"/>
    <cellStyle name="20% - Ênfase2 35" xfId="94"/>
    <cellStyle name="20% - Ênfase2 36" xfId="95"/>
    <cellStyle name="20% - Ênfase2 37" xfId="96"/>
    <cellStyle name="20% - Ênfase2 38" xfId="97"/>
    <cellStyle name="20% - Ênfase2 39" xfId="98"/>
    <cellStyle name="20% - Ênfase2 4" xfId="99"/>
    <cellStyle name="20% - Ênfase2 40" xfId="100"/>
    <cellStyle name="20% - Ênfase2 41" xfId="101"/>
    <cellStyle name="20% - Ênfase2 42" xfId="102"/>
    <cellStyle name="20% - Ênfase2 43" xfId="103"/>
    <cellStyle name="20% - Ênfase2 44" xfId="104"/>
    <cellStyle name="20% - Ênfase2 45" xfId="105"/>
    <cellStyle name="20% - Ênfase2 46" xfId="106"/>
    <cellStyle name="20% - Ênfase2 47" xfId="107"/>
    <cellStyle name="20% - Ênfase2 5" xfId="108"/>
    <cellStyle name="20% - Ênfase2 6" xfId="109"/>
    <cellStyle name="20% - Ênfase2 7" xfId="110"/>
    <cellStyle name="20% - Ênfase2 8" xfId="111"/>
    <cellStyle name="20% - Ênfase2 9" xfId="112"/>
    <cellStyle name="20% - Ênfase3 10" xfId="113"/>
    <cellStyle name="20% - Ênfase3 11" xfId="114"/>
    <cellStyle name="20% - Ênfase3 12" xfId="115"/>
    <cellStyle name="20% - Ênfase3 13" xfId="116"/>
    <cellStyle name="20% - Ênfase3 14" xfId="117"/>
    <cellStyle name="20% - Ênfase3 15" xfId="118"/>
    <cellStyle name="20% - Ênfase3 16" xfId="119"/>
    <cellStyle name="20% - Ênfase3 17" xfId="120"/>
    <cellStyle name="20% - Ênfase3 18" xfId="121"/>
    <cellStyle name="20% - Ênfase3 19" xfId="122"/>
    <cellStyle name="20% - Ênfase3 2" xfId="123"/>
    <cellStyle name="20% - Ênfase3 20" xfId="124"/>
    <cellStyle name="20% - Ênfase3 21" xfId="125"/>
    <cellStyle name="20% - Ênfase3 22" xfId="126"/>
    <cellStyle name="20% - Ênfase3 23" xfId="127"/>
    <cellStyle name="20% - Ênfase3 24" xfId="128"/>
    <cellStyle name="20% - Ênfase3 25" xfId="129"/>
    <cellStyle name="20% - Ênfase3 26" xfId="130"/>
    <cellStyle name="20% - Ênfase3 27" xfId="131"/>
    <cellStyle name="20% - Ênfase3 28" xfId="132"/>
    <cellStyle name="20% - Ênfase3 29" xfId="133"/>
    <cellStyle name="20% - Ênfase3 3" xfId="134"/>
    <cellStyle name="20% - Ênfase3 30" xfId="135"/>
    <cellStyle name="20% - Ênfase3 31" xfId="136"/>
    <cellStyle name="20% - Ênfase3 32" xfId="137"/>
    <cellStyle name="20% - Ênfase3 33" xfId="138"/>
    <cellStyle name="20% - Ênfase3 34" xfId="139"/>
    <cellStyle name="20% - Ênfase3 35" xfId="140"/>
    <cellStyle name="20% - Ênfase3 36" xfId="141"/>
    <cellStyle name="20% - Ênfase3 37" xfId="142"/>
    <cellStyle name="20% - Ênfase3 38" xfId="143"/>
    <cellStyle name="20% - Ênfase3 39" xfId="144"/>
    <cellStyle name="20% - Ênfase3 4" xfId="145"/>
    <cellStyle name="20% - Ênfase3 40" xfId="146"/>
    <cellStyle name="20% - Ênfase3 41" xfId="147"/>
    <cellStyle name="20% - Ênfase3 42" xfId="148"/>
    <cellStyle name="20% - Ênfase3 43" xfId="149"/>
    <cellStyle name="20% - Ênfase3 44" xfId="150"/>
    <cellStyle name="20% - Ênfase3 45" xfId="151"/>
    <cellStyle name="20% - Ênfase3 46" xfId="152"/>
    <cellStyle name="20% - Ênfase3 47" xfId="153"/>
    <cellStyle name="20% - Ênfase3 5" xfId="154"/>
    <cellStyle name="20% - Ênfase3 6" xfId="155"/>
    <cellStyle name="20% - Ênfase3 7" xfId="156"/>
    <cellStyle name="20% - Ênfase3 8" xfId="157"/>
    <cellStyle name="20% - Ênfase3 9" xfId="158"/>
    <cellStyle name="20% - Ênfase4 10" xfId="159"/>
    <cellStyle name="20% - Ênfase4 11" xfId="160"/>
    <cellStyle name="20% - Ênfase4 12" xfId="161"/>
    <cellStyle name="20% - Ênfase4 13" xfId="162"/>
    <cellStyle name="20% - Ênfase4 14" xfId="163"/>
    <cellStyle name="20% - Ênfase4 15" xfId="164"/>
    <cellStyle name="20% - Ênfase4 16" xfId="165"/>
    <cellStyle name="20% - Ênfase4 17" xfId="166"/>
    <cellStyle name="20% - Ênfase4 18" xfId="167"/>
    <cellStyle name="20% - Ênfase4 19" xfId="168"/>
    <cellStyle name="20% - Ênfase4 2" xfId="169"/>
    <cellStyle name="20% - Ênfase4 20" xfId="170"/>
    <cellStyle name="20% - Ênfase4 21" xfId="171"/>
    <cellStyle name="20% - Ênfase4 22" xfId="172"/>
    <cellStyle name="20% - Ênfase4 23" xfId="173"/>
    <cellStyle name="20% - Ênfase4 24" xfId="174"/>
    <cellStyle name="20% - Ênfase4 25" xfId="175"/>
    <cellStyle name="20% - Ênfase4 26" xfId="176"/>
    <cellStyle name="20% - Ênfase4 27" xfId="177"/>
    <cellStyle name="20% - Ênfase4 28" xfId="178"/>
    <cellStyle name="20% - Ênfase4 29" xfId="179"/>
    <cellStyle name="20% - Ênfase4 3" xfId="180"/>
    <cellStyle name="20% - Ênfase4 30" xfId="181"/>
    <cellStyle name="20% - Ênfase4 31" xfId="182"/>
    <cellStyle name="20% - Ênfase4 32" xfId="183"/>
    <cellStyle name="20% - Ênfase4 33" xfId="184"/>
    <cellStyle name="20% - Ênfase4 34" xfId="185"/>
    <cellStyle name="20% - Ênfase4 35" xfId="186"/>
    <cellStyle name="20% - Ênfase4 36" xfId="187"/>
    <cellStyle name="20% - Ênfase4 37" xfId="188"/>
    <cellStyle name="20% - Ênfase4 38" xfId="189"/>
    <cellStyle name="20% - Ênfase4 39" xfId="190"/>
    <cellStyle name="20% - Ênfase4 4" xfId="191"/>
    <cellStyle name="20% - Ênfase4 40" xfId="192"/>
    <cellStyle name="20% - Ênfase4 41" xfId="193"/>
    <cellStyle name="20% - Ênfase4 42" xfId="194"/>
    <cellStyle name="20% - Ênfase4 43" xfId="195"/>
    <cellStyle name="20% - Ênfase4 44" xfId="196"/>
    <cellStyle name="20% - Ênfase4 45" xfId="197"/>
    <cellStyle name="20% - Ênfase4 46" xfId="198"/>
    <cellStyle name="20% - Ênfase4 47" xfId="199"/>
    <cellStyle name="20% - Ênfase4 5" xfId="200"/>
    <cellStyle name="20% - Ênfase4 6" xfId="201"/>
    <cellStyle name="20% - Ênfase4 7" xfId="202"/>
    <cellStyle name="20% - Ênfase4 8" xfId="203"/>
    <cellStyle name="20% - Ênfase4 9" xfId="204"/>
    <cellStyle name="20% - Ênfase5 10" xfId="205"/>
    <cellStyle name="20% - Ênfase5 11" xfId="206"/>
    <cellStyle name="20% - Ênfase5 12" xfId="207"/>
    <cellStyle name="20% - Ênfase5 13" xfId="208"/>
    <cellStyle name="20% - Ênfase5 14" xfId="209"/>
    <cellStyle name="20% - Ênfase5 15" xfId="210"/>
    <cellStyle name="20% - Ênfase5 16" xfId="211"/>
    <cellStyle name="20% - Ênfase5 17" xfId="212"/>
    <cellStyle name="20% - Ênfase5 18" xfId="213"/>
    <cellStyle name="20% - Ênfase5 19" xfId="214"/>
    <cellStyle name="20% - Ênfase5 2" xfId="215"/>
    <cellStyle name="20% - Ênfase5 20" xfId="216"/>
    <cellStyle name="20% - Ênfase5 21" xfId="217"/>
    <cellStyle name="20% - Ênfase5 22" xfId="218"/>
    <cellStyle name="20% - Ênfase5 23" xfId="219"/>
    <cellStyle name="20% - Ênfase5 24" xfId="220"/>
    <cellStyle name="20% - Ênfase5 25" xfId="221"/>
    <cellStyle name="20% - Ênfase5 26" xfId="222"/>
    <cellStyle name="20% - Ênfase5 27" xfId="223"/>
    <cellStyle name="20% - Ênfase5 28" xfId="224"/>
    <cellStyle name="20% - Ênfase5 29" xfId="225"/>
    <cellStyle name="20% - Ênfase5 3" xfId="226"/>
    <cellStyle name="20% - Ênfase5 30" xfId="227"/>
    <cellStyle name="20% - Ênfase5 31" xfId="228"/>
    <cellStyle name="20% - Ênfase5 32" xfId="229"/>
    <cellStyle name="20% - Ênfase5 33" xfId="230"/>
    <cellStyle name="20% - Ênfase5 34" xfId="231"/>
    <cellStyle name="20% - Ênfase5 35" xfId="232"/>
    <cellStyle name="20% - Ênfase5 36" xfId="233"/>
    <cellStyle name="20% - Ênfase5 37" xfId="234"/>
    <cellStyle name="20% - Ênfase5 38" xfId="235"/>
    <cellStyle name="20% - Ênfase5 39" xfId="236"/>
    <cellStyle name="20% - Ênfase5 4" xfId="237"/>
    <cellStyle name="20% - Ênfase5 40" xfId="238"/>
    <cellStyle name="20% - Ênfase5 41" xfId="239"/>
    <cellStyle name="20% - Ênfase5 42" xfId="240"/>
    <cellStyle name="20% - Ênfase5 43" xfId="241"/>
    <cellStyle name="20% - Ênfase5 44" xfId="242"/>
    <cellStyle name="20% - Ênfase5 45" xfId="243"/>
    <cellStyle name="20% - Ênfase5 46" xfId="244"/>
    <cellStyle name="20% - Ênfase5 47" xfId="245"/>
    <cellStyle name="20% - Ênfase5 5" xfId="246"/>
    <cellStyle name="20% - Ênfase5 6" xfId="247"/>
    <cellStyle name="20% - Ênfase5 7" xfId="248"/>
    <cellStyle name="20% - Ênfase5 8" xfId="249"/>
    <cellStyle name="20% - Ênfase5 9" xfId="250"/>
    <cellStyle name="20% - Ênfase6 10" xfId="251"/>
    <cellStyle name="20% - Ênfase6 11" xfId="252"/>
    <cellStyle name="20% - Ênfase6 12" xfId="253"/>
    <cellStyle name="20% - Ênfase6 13" xfId="254"/>
    <cellStyle name="20% - Ênfase6 14" xfId="255"/>
    <cellStyle name="20% - Ênfase6 15" xfId="256"/>
    <cellStyle name="20% - Ênfase6 16" xfId="257"/>
    <cellStyle name="20% - Ênfase6 17" xfId="258"/>
    <cellStyle name="20% - Ênfase6 18" xfId="259"/>
    <cellStyle name="20% - Ênfase6 19" xfId="260"/>
    <cellStyle name="20% - Ênfase6 2" xfId="261"/>
    <cellStyle name="20% - Ênfase6 20" xfId="262"/>
    <cellStyle name="20% - Ênfase6 21" xfId="263"/>
    <cellStyle name="20% - Ênfase6 22" xfId="264"/>
    <cellStyle name="20% - Ênfase6 23" xfId="265"/>
    <cellStyle name="20% - Ênfase6 24" xfId="266"/>
    <cellStyle name="20% - Ênfase6 25" xfId="267"/>
    <cellStyle name="20% - Ênfase6 26" xfId="268"/>
    <cellStyle name="20% - Ênfase6 27" xfId="269"/>
    <cellStyle name="20% - Ênfase6 28" xfId="270"/>
    <cellStyle name="20% - Ênfase6 29" xfId="271"/>
    <cellStyle name="20% - Ênfase6 3" xfId="272"/>
    <cellStyle name="20% - Ênfase6 30" xfId="273"/>
    <cellStyle name="20% - Ênfase6 31" xfId="274"/>
    <cellStyle name="20% - Ênfase6 32" xfId="275"/>
    <cellStyle name="20% - Ênfase6 33" xfId="276"/>
    <cellStyle name="20% - Ênfase6 34" xfId="277"/>
    <cellStyle name="20% - Ênfase6 35" xfId="278"/>
    <cellStyle name="20% - Ênfase6 36" xfId="279"/>
    <cellStyle name="20% - Ênfase6 37" xfId="280"/>
    <cellStyle name="20% - Ênfase6 38" xfId="281"/>
    <cellStyle name="20% - Ênfase6 39" xfId="282"/>
    <cellStyle name="20% - Ênfase6 4" xfId="283"/>
    <cellStyle name="20% - Ênfase6 40" xfId="284"/>
    <cellStyle name="20% - Ênfase6 41" xfId="285"/>
    <cellStyle name="20% - Ênfase6 42" xfId="286"/>
    <cellStyle name="20% - Ênfase6 43" xfId="287"/>
    <cellStyle name="20% - Ênfase6 44" xfId="288"/>
    <cellStyle name="20% - Ênfase6 45" xfId="289"/>
    <cellStyle name="20% - Ênfase6 46" xfId="290"/>
    <cellStyle name="20% - Ênfase6 47" xfId="291"/>
    <cellStyle name="20% - Ênfase6 5" xfId="292"/>
    <cellStyle name="20% - Ênfase6 6" xfId="293"/>
    <cellStyle name="20% - Ênfase6 7" xfId="294"/>
    <cellStyle name="20% - Ênfase6 8" xfId="295"/>
    <cellStyle name="20% - Ênfase6 9" xfId="296"/>
    <cellStyle name="40% - Ênfase1 10" xfId="297"/>
    <cellStyle name="40% - Ênfase1 11" xfId="298"/>
    <cellStyle name="40% - Ênfase1 12" xfId="299"/>
    <cellStyle name="40% - Ênfase1 13" xfId="300"/>
    <cellStyle name="40% - Ênfase1 14" xfId="301"/>
    <cellStyle name="40% - Ênfase1 15" xfId="302"/>
    <cellStyle name="40% - Ênfase1 16" xfId="303"/>
    <cellStyle name="40% - Ênfase1 17" xfId="304"/>
    <cellStyle name="40% - Ênfase1 18" xfId="305"/>
    <cellStyle name="40% - Ênfase1 19" xfId="306"/>
    <cellStyle name="40% - Ênfase1 2" xfId="307"/>
    <cellStyle name="40% - Ênfase1 20" xfId="308"/>
    <cellStyle name="40% - Ênfase1 21" xfId="309"/>
    <cellStyle name="40% - Ênfase1 22" xfId="310"/>
    <cellStyle name="40% - Ênfase1 23" xfId="311"/>
    <cellStyle name="40% - Ênfase1 24" xfId="312"/>
    <cellStyle name="40% - Ênfase1 25" xfId="313"/>
    <cellStyle name="40% - Ênfase1 26" xfId="314"/>
    <cellStyle name="40% - Ênfase1 27" xfId="315"/>
    <cellStyle name="40% - Ênfase1 28" xfId="316"/>
    <cellStyle name="40% - Ênfase1 29" xfId="317"/>
    <cellStyle name="40% - Ênfase1 3" xfId="318"/>
    <cellStyle name="40% - Ênfase1 30" xfId="319"/>
    <cellStyle name="40% - Ênfase1 31" xfId="320"/>
    <cellStyle name="40% - Ênfase1 32" xfId="321"/>
    <cellStyle name="40% - Ênfase1 33" xfId="322"/>
    <cellStyle name="40% - Ênfase1 34" xfId="323"/>
    <cellStyle name="40% - Ênfase1 35" xfId="324"/>
    <cellStyle name="40% - Ênfase1 36" xfId="325"/>
    <cellStyle name="40% - Ênfase1 37" xfId="326"/>
    <cellStyle name="40% - Ênfase1 38" xfId="327"/>
    <cellStyle name="40% - Ênfase1 39" xfId="328"/>
    <cellStyle name="40% - Ênfase1 4" xfId="329"/>
    <cellStyle name="40% - Ênfase1 40" xfId="330"/>
    <cellStyle name="40% - Ênfase1 41" xfId="331"/>
    <cellStyle name="40% - Ênfase1 42" xfId="332"/>
    <cellStyle name="40% - Ênfase1 43" xfId="333"/>
    <cellStyle name="40% - Ênfase1 44" xfId="334"/>
    <cellStyle name="40% - Ênfase1 45" xfId="335"/>
    <cellStyle name="40% - Ênfase1 46" xfId="336"/>
    <cellStyle name="40% - Ênfase1 47" xfId="337"/>
    <cellStyle name="40% - Ênfase1 5" xfId="338"/>
    <cellStyle name="40% - Ênfase1 6" xfId="339"/>
    <cellStyle name="40% - Ênfase1 7" xfId="340"/>
    <cellStyle name="40% - Ênfase1 8" xfId="341"/>
    <cellStyle name="40% - Ênfase1 9" xfId="342"/>
    <cellStyle name="40% - Ênfase2 10" xfId="343"/>
    <cellStyle name="40% - Ênfase2 11" xfId="344"/>
    <cellStyle name="40% - Ênfase2 12" xfId="345"/>
    <cellStyle name="40% - Ênfase2 13" xfId="346"/>
    <cellStyle name="40% - Ênfase2 14" xfId="347"/>
    <cellStyle name="40% - Ênfase2 15" xfId="348"/>
    <cellStyle name="40% - Ênfase2 16" xfId="349"/>
    <cellStyle name="40% - Ênfase2 17" xfId="350"/>
    <cellStyle name="40% - Ênfase2 18" xfId="351"/>
    <cellStyle name="40% - Ênfase2 19" xfId="352"/>
    <cellStyle name="40% - Ênfase2 2" xfId="353"/>
    <cellStyle name="40% - Ênfase2 20" xfId="354"/>
    <cellStyle name="40% - Ênfase2 21" xfId="355"/>
    <cellStyle name="40% - Ênfase2 22" xfId="356"/>
    <cellStyle name="40% - Ênfase2 23" xfId="357"/>
    <cellStyle name="40% - Ênfase2 24" xfId="358"/>
    <cellStyle name="40% - Ênfase2 25" xfId="359"/>
    <cellStyle name="40% - Ênfase2 26" xfId="360"/>
    <cellStyle name="40% - Ênfase2 27" xfId="361"/>
    <cellStyle name="40% - Ênfase2 28" xfId="362"/>
    <cellStyle name="40% - Ênfase2 29" xfId="363"/>
    <cellStyle name="40% - Ênfase2 3" xfId="364"/>
    <cellStyle name="40% - Ênfase2 30" xfId="365"/>
    <cellStyle name="40% - Ênfase2 31" xfId="366"/>
    <cellStyle name="40% - Ênfase2 32" xfId="367"/>
    <cellStyle name="40% - Ênfase2 33" xfId="368"/>
    <cellStyle name="40% - Ênfase2 34" xfId="369"/>
    <cellStyle name="40% - Ênfase2 35" xfId="370"/>
    <cellStyle name="40% - Ênfase2 36" xfId="371"/>
    <cellStyle name="40% - Ênfase2 37" xfId="372"/>
    <cellStyle name="40% - Ênfase2 38" xfId="373"/>
    <cellStyle name="40% - Ênfase2 39" xfId="374"/>
    <cellStyle name="40% - Ênfase2 4" xfId="375"/>
    <cellStyle name="40% - Ênfase2 40" xfId="376"/>
    <cellStyle name="40% - Ênfase2 41" xfId="377"/>
    <cellStyle name="40% - Ênfase2 42" xfId="378"/>
    <cellStyle name="40% - Ênfase2 43" xfId="379"/>
    <cellStyle name="40% - Ênfase2 44" xfId="380"/>
    <cellStyle name="40% - Ênfase2 45" xfId="381"/>
    <cellStyle name="40% - Ênfase2 46" xfId="382"/>
    <cellStyle name="40% - Ênfase2 47" xfId="383"/>
    <cellStyle name="40% - Ênfase2 5" xfId="384"/>
    <cellStyle name="40% - Ênfase2 6" xfId="385"/>
    <cellStyle name="40% - Ênfase2 7" xfId="386"/>
    <cellStyle name="40% - Ênfase2 8" xfId="387"/>
    <cellStyle name="40% - Ênfase2 9" xfId="388"/>
    <cellStyle name="40% - Ênfase3 10" xfId="389"/>
    <cellStyle name="40% - Ênfase3 11" xfId="390"/>
    <cellStyle name="40% - Ênfase3 12" xfId="391"/>
    <cellStyle name="40% - Ênfase3 13" xfId="392"/>
    <cellStyle name="40% - Ênfase3 14" xfId="393"/>
    <cellStyle name="40% - Ênfase3 15" xfId="394"/>
    <cellStyle name="40% - Ênfase3 16" xfId="395"/>
    <cellStyle name="40% - Ênfase3 17" xfId="396"/>
    <cellStyle name="40% - Ênfase3 18" xfId="397"/>
    <cellStyle name="40% - Ênfase3 19" xfId="398"/>
    <cellStyle name="40% - Ênfase3 2" xfId="399"/>
    <cellStyle name="40% - Ênfase3 20" xfId="400"/>
    <cellStyle name="40% - Ênfase3 21" xfId="401"/>
    <cellStyle name="40% - Ênfase3 22" xfId="402"/>
    <cellStyle name="40% - Ênfase3 23" xfId="403"/>
    <cellStyle name="40% - Ênfase3 24" xfId="404"/>
    <cellStyle name="40% - Ênfase3 25" xfId="405"/>
    <cellStyle name="40% - Ênfase3 26" xfId="406"/>
    <cellStyle name="40% - Ênfase3 27" xfId="407"/>
    <cellStyle name="40% - Ênfase3 28" xfId="408"/>
    <cellStyle name="40% - Ênfase3 29" xfId="409"/>
    <cellStyle name="40% - Ênfase3 3" xfId="410"/>
    <cellStyle name="40% - Ênfase3 30" xfId="411"/>
    <cellStyle name="40% - Ênfase3 31" xfId="412"/>
    <cellStyle name="40% - Ênfase3 32" xfId="413"/>
    <cellStyle name="40% - Ênfase3 33" xfId="414"/>
    <cellStyle name="40% - Ênfase3 34" xfId="415"/>
    <cellStyle name="40% - Ênfase3 35" xfId="416"/>
    <cellStyle name="40% - Ênfase3 36" xfId="417"/>
    <cellStyle name="40% - Ênfase3 37" xfId="418"/>
    <cellStyle name="40% - Ênfase3 38" xfId="419"/>
    <cellStyle name="40% - Ênfase3 39" xfId="420"/>
    <cellStyle name="40% - Ênfase3 4" xfId="421"/>
    <cellStyle name="40% - Ênfase3 40" xfId="422"/>
    <cellStyle name="40% - Ênfase3 41" xfId="423"/>
    <cellStyle name="40% - Ênfase3 42" xfId="424"/>
    <cellStyle name="40% - Ênfase3 43" xfId="425"/>
    <cellStyle name="40% - Ênfase3 44" xfId="426"/>
    <cellStyle name="40% - Ênfase3 45" xfId="427"/>
    <cellStyle name="40% - Ênfase3 46" xfId="428"/>
    <cellStyle name="40% - Ênfase3 47" xfId="429"/>
    <cellStyle name="40% - Ênfase3 5" xfId="430"/>
    <cellStyle name="40% - Ênfase3 6" xfId="431"/>
    <cellStyle name="40% - Ênfase3 7" xfId="432"/>
    <cellStyle name="40% - Ênfase3 8" xfId="433"/>
    <cellStyle name="40% - Ênfase3 9" xfId="434"/>
    <cellStyle name="40% - Ênfase4 10" xfId="435"/>
    <cellStyle name="40% - Ênfase4 11" xfId="436"/>
    <cellStyle name="40% - Ênfase4 12" xfId="437"/>
    <cellStyle name="40% - Ênfase4 13" xfId="438"/>
    <cellStyle name="40% - Ênfase4 14" xfId="439"/>
    <cellStyle name="40% - Ênfase4 15" xfId="440"/>
    <cellStyle name="40% - Ênfase4 16" xfId="441"/>
    <cellStyle name="40% - Ênfase4 17" xfId="442"/>
    <cellStyle name="40% - Ênfase4 18" xfId="443"/>
    <cellStyle name="40% - Ênfase4 19" xfId="444"/>
    <cellStyle name="40% - Ênfase4 2" xfId="445"/>
    <cellStyle name="40% - Ênfase4 20" xfId="446"/>
    <cellStyle name="40% - Ênfase4 21" xfId="447"/>
    <cellStyle name="40% - Ênfase4 22" xfId="448"/>
    <cellStyle name="40% - Ênfase4 23" xfId="449"/>
    <cellStyle name="40% - Ênfase4 24" xfId="450"/>
    <cellStyle name="40% - Ênfase4 25" xfId="451"/>
    <cellStyle name="40% - Ênfase4 26" xfId="452"/>
    <cellStyle name="40% - Ênfase4 27" xfId="453"/>
    <cellStyle name="40% - Ênfase4 28" xfId="454"/>
    <cellStyle name="40% - Ênfase4 29" xfId="455"/>
    <cellStyle name="40% - Ênfase4 3" xfId="456"/>
    <cellStyle name="40% - Ênfase4 30" xfId="457"/>
    <cellStyle name="40% - Ênfase4 31" xfId="458"/>
    <cellStyle name="40% - Ênfase4 32" xfId="459"/>
    <cellStyle name="40% - Ênfase4 33" xfId="460"/>
    <cellStyle name="40% - Ênfase4 34" xfId="461"/>
    <cellStyle name="40% - Ênfase4 35" xfId="462"/>
    <cellStyle name="40% - Ênfase4 36" xfId="463"/>
    <cellStyle name="40% - Ênfase4 37" xfId="464"/>
    <cellStyle name="40% - Ênfase4 38" xfId="465"/>
    <cellStyle name="40% - Ênfase4 39" xfId="466"/>
    <cellStyle name="40% - Ênfase4 4" xfId="467"/>
    <cellStyle name="40% - Ênfase4 40" xfId="468"/>
    <cellStyle name="40% - Ênfase4 41" xfId="469"/>
    <cellStyle name="40% - Ênfase4 42" xfId="470"/>
    <cellStyle name="40% - Ênfase4 43" xfId="471"/>
    <cellStyle name="40% - Ênfase4 44" xfId="472"/>
    <cellStyle name="40% - Ênfase4 45" xfId="473"/>
    <cellStyle name="40% - Ênfase4 46" xfId="474"/>
    <cellStyle name="40% - Ênfase4 47" xfId="475"/>
    <cellStyle name="40% - Ênfase4 5" xfId="476"/>
    <cellStyle name="40% - Ênfase4 6" xfId="477"/>
    <cellStyle name="40% - Ênfase4 7" xfId="478"/>
    <cellStyle name="40% - Ênfase4 8" xfId="479"/>
    <cellStyle name="40% - Ênfase4 9" xfId="480"/>
    <cellStyle name="40% - Ênfase5 10" xfId="481"/>
    <cellStyle name="40% - Ênfase5 11" xfId="482"/>
    <cellStyle name="40% - Ênfase5 12" xfId="483"/>
    <cellStyle name="40% - Ênfase5 13" xfId="484"/>
    <cellStyle name="40% - Ênfase5 14" xfId="485"/>
    <cellStyle name="40% - Ênfase5 15" xfId="486"/>
    <cellStyle name="40% - Ênfase5 16" xfId="487"/>
    <cellStyle name="40% - Ênfase5 17" xfId="488"/>
    <cellStyle name="40% - Ênfase5 18" xfId="489"/>
    <cellStyle name="40% - Ênfase5 19" xfId="490"/>
    <cellStyle name="40% - Ênfase5 2" xfId="491"/>
    <cellStyle name="40% - Ênfase5 20" xfId="492"/>
    <cellStyle name="40% - Ênfase5 21" xfId="493"/>
    <cellStyle name="40% - Ênfase5 22" xfId="494"/>
    <cellStyle name="40% - Ênfase5 23" xfId="495"/>
    <cellStyle name="40% - Ênfase5 24" xfId="496"/>
    <cellStyle name="40% - Ênfase5 25" xfId="497"/>
    <cellStyle name="40% - Ênfase5 26" xfId="498"/>
    <cellStyle name="40% - Ênfase5 27" xfId="499"/>
    <cellStyle name="40% - Ênfase5 28" xfId="500"/>
    <cellStyle name="40% - Ênfase5 29" xfId="501"/>
    <cellStyle name="40% - Ênfase5 3" xfId="502"/>
    <cellStyle name="40% - Ênfase5 30" xfId="503"/>
    <cellStyle name="40% - Ênfase5 31" xfId="504"/>
    <cellStyle name="40% - Ênfase5 32" xfId="505"/>
    <cellStyle name="40% - Ênfase5 33" xfId="506"/>
    <cellStyle name="40% - Ênfase5 34" xfId="507"/>
    <cellStyle name="40% - Ênfase5 35" xfId="508"/>
    <cellStyle name="40% - Ênfase5 36" xfId="509"/>
    <cellStyle name="40% - Ênfase5 37" xfId="510"/>
    <cellStyle name="40% - Ênfase5 38" xfId="511"/>
    <cellStyle name="40% - Ênfase5 39" xfId="512"/>
    <cellStyle name="40% - Ênfase5 4" xfId="513"/>
    <cellStyle name="40% - Ênfase5 40" xfId="514"/>
    <cellStyle name="40% - Ênfase5 41" xfId="515"/>
    <cellStyle name="40% - Ênfase5 42" xfId="516"/>
    <cellStyle name="40% - Ênfase5 43" xfId="517"/>
    <cellStyle name="40% - Ênfase5 44" xfId="518"/>
    <cellStyle name="40% - Ênfase5 45" xfId="519"/>
    <cellStyle name="40% - Ênfase5 46" xfId="520"/>
    <cellStyle name="40% - Ênfase5 47" xfId="521"/>
    <cellStyle name="40% - Ênfase5 5" xfId="522"/>
    <cellStyle name="40% - Ênfase5 6" xfId="523"/>
    <cellStyle name="40% - Ênfase5 7" xfId="524"/>
    <cellStyle name="40% - Ênfase5 8" xfId="525"/>
    <cellStyle name="40% - Ênfase5 9" xfId="526"/>
    <cellStyle name="40% - Ênfase6 10" xfId="527"/>
    <cellStyle name="40% - Ênfase6 11" xfId="528"/>
    <cellStyle name="40% - Ênfase6 12" xfId="529"/>
    <cellStyle name="40% - Ênfase6 13" xfId="530"/>
    <cellStyle name="40% - Ênfase6 14" xfId="531"/>
    <cellStyle name="40% - Ênfase6 15" xfId="532"/>
    <cellStyle name="40% - Ênfase6 16" xfId="533"/>
    <cellStyle name="40% - Ênfase6 17" xfId="534"/>
    <cellStyle name="40% - Ênfase6 18" xfId="535"/>
    <cellStyle name="40% - Ênfase6 19" xfId="536"/>
    <cellStyle name="40% - Ênfase6 2" xfId="537"/>
    <cellStyle name="40% - Ênfase6 20" xfId="538"/>
    <cellStyle name="40% - Ênfase6 21" xfId="539"/>
    <cellStyle name="40% - Ênfase6 22" xfId="540"/>
    <cellStyle name="40% - Ênfase6 23" xfId="541"/>
    <cellStyle name="40% - Ênfase6 24" xfId="542"/>
    <cellStyle name="40% - Ênfase6 25" xfId="543"/>
    <cellStyle name="40% - Ênfase6 26" xfId="544"/>
    <cellStyle name="40% - Ênfase6 27" xfId="545"/>
    <cellStyle name="40% - Ênfase6 28" xfId="546"/>
    <cellStyle name="40% - Ênfase6 29" xfId="547"/>
    <cellStyle name="40% - Ênfase6 3" xfId="548"/>
    <cellStyle name="40% - Ênfase6 30" xfId="549"/>
    <cellStyle name="40% - Ênfase6 31" xfId="550"/>
    <cellStyle name="40% - Ênfase6 32" xfId="551"/>
    <cellStyle name="40% - Ênfase6 33" xfId="552"/>
    <cellStyle name="40% - Ênfase6 34" xfId="553"/>
    <cellStyle name="40% - Ênfase6 35" xfId="554"/>
    <cellStyle name="40% - Ênfase6 36" xfId="555"/>
    <cellStyle name="40% - Ênfase6 37" xfId="556"/>
    <cellStyle name="40% - Ênfase6 38" xfId="557"/>
    <cellStyle name="40% - Ênfase6 39" xfId="558"/>
    <cellStyle name="40% - Ênfase6 4" xfId="559"/>
    <cellStyle name="40% - Ênfase6 40" xfId="560"/>
    <cellStyle name="40% - Ênfase6 41" xfId="561"/>
    <cellStyle name="40% - Ênfase6 42" xfId="562"/>
    <cellStyle name="40% - Ênfase6 43" xfId="563"/>
    <cellStyle name="40% - Ênfase6 44" xfId="564"/>
    <cellStyle name="40% - Ênfase6 45" xfId="565"/>
    <cellStyle name="40% - Ênfase6 46" xfId="566"/>
    <cellStyle name="40% - Ênfase6 47" xfId="567"/>
    <cellStyle name="40% - Ênfase6 5" xfId="568"/>
    <cellStyle name="40% - Ênfase6 6" xfId="569"/>
    <cellStyle name="40% - Ênfase6 7" xfId="570"/>
    <cellStyle name="40% - Ênfase6 8" xfId="571"/>
    <cellStyle name="40% - Ênfase6 9" xfId="572"/>
    <cellStyle name="Accent 1 5" xfId="573"/>
    <cellStyle name="Accent 2 6" xfId="574"/>
    <cellStyle name="Accent 3 7" xfId="575"/>
    <cellStyle name="Accent 4" xfId="576"/>
    <cellStyle name="Bad 8" xfId="577"/>
    <cellStyle name="Error 9" xfId="578"/>
    <cellStyle name="Footnote 11" xfId="579"/>
    <cellStyle name="Good 12" xfId="580"/>
    <cellStyle name="Heading" xfId="581"/>
    <cellStyle name="Heading 1 14" xfId="582"/>
    <cellStyle name="Heading 13" xfId="583"/>
    <cellStyle name="Heading 2 15" xfId="584"/>
    <cellStyle name="Título 1" xfId="585"/>
    <cellStyle name="Moeda 2" xfId="586"/>
    <cellStyle name="Neutral 16" xfId="587"/>
    <cellStyle name="Normal 10 2" xfId="588"/>
    <cellStyle name="Normal 2" xfId="589"/>
    <cellStyle name="Normal 2 2" xfId="590"/>
    <cellStyle name="Normal 3" xfId="591"/>
    <cellStyle name="Normal 32" xfId="592"/>
    <cellStyle name="Normal 33" xfId="593"/>
    <cellStyle name="Normal 38" xfId="594"/>
    <cellStyle name="Normal 39" xfId="595"/>
    <cellStyle name="Normal 4" xfId="596"/>
    <cellStyle name="Normal 43" xfId="597"/>
    <cellStyle name="Normal 44" xfId="598"/>
    <cellStyle name="Normal 45" xfId="599"/>
    <cellStyle name="Normal 46" xfId="600"/>
    <cellStyle name="Normal 47" xfId="601"/>
    <cellStyle name="Normal 48" xfId="602"/>
    <cellStyle name="Normal 49" xfId="603"/>
    <cellStyle name="Normal 50" xfId="604"/>
    <cellStyle name="Normal 51" xfId="605"/>
    <cellStyle name="Normal 52" xfId="606"/>
    <cellStyle name="Normal 53" xfId="607"/>
    <cellStyle name="Normal 54" xfId="608"/>
    <cellStyle name="Normal 55" xfId="609"/>
    <cellStyle name="Normal 56" xfId="610"/>
    <cellStyle name="Normal 57" xfId="611"/>
    <cellStyle name="Normal 58" xfId="612"/>
    <cellStyle name="Normal 59" xfId="613"/>
    <cellStyle name="Normal 6" xfId="614"/>
    <cellStyle name="Normal 60" xfId="615"/>
    <cellStyle name="Normal 61" xfId="616"/>
    <cellStyle name="Normal 63" xfId="617"/>
    <cellStyle name="Normal 64" xfId="618"/>
    <cellStyle name="Normal 65" xfId="619"/>
    <cellStyle name="Normal 66" xfId="620"/>
    <cellStyle name="Normal 67" xfId="621"/>
    <cellStyle name="Normal 68" xfId="622"/>
    <cellStyle name="Normal 69" xfId="623"/>
    <cellStyle name="Normal 70" xfId="624"/>
    <cellStyle name="Normal 71" xfId="625"/>
    <cellStyle name="Normal 72" xfId="626"/>
    <cellStyle name="Normal 73" xfId="627"/>
    <cellStyle name="Normal 76" xfId="628"/>
    <cellStyle name="Normal 77" xfId="629"/>
    <cellStyle name="Normal 78" xfId="630"/>
    <cellStyle name="Normal 79" xfId="631"/>
    <cellStyle name="Normal 8" xfId="632"/>
    <cellStyle name="Normal 81" xfId="633"/>
    <cellStyle name="Normal 82" xfId="634"/>
    <cellStyle name="Normal 83" xfId="635"/>
    <cellStyle name="Normal 84" xfId="636"/>
    <cellStyle name="Normal 86" xfId="637"/>
    <cellStyle name="Normal 87" xfId="638"/>
    <cellStyle name="Normal 88" xfId="639"/>
    <cellStyle name="Normal 89" xfId="640"/>
    <cellStyle name="Normal 90" xfId="641"/>
    <cellStyle name="Normal 91" xfId="642"/>
    <cellStyle name="Normal 92" xfId="643"/>
    <cellStyle name="Normal 93" xfId="644"/>
    <cellStyle name="Normal 94" xfId="645"/>
    <cellStyle name="Normal 95" xfId="646"/>
    <cellStyle name="Nota 10" xfId="647"/>
    <cellStyle name="Nota 100" xfId="648"/>
    <cellStyle name="Nota 101" xfId="649"/>
    <cellStyle name="Nota 102" xfId="650"/>
    <cellStyle name="Nota 103" xfId="651"/>
    <cellStyle name="Nota 104" xfId="652"/>
    <cellStyle name="Nota 105" xfId="653"/>
    <cellStyle name="Nota 106" xfId="654"/>
    <cellStyle name="Nota 107" xfId="655"/>
    <cellStyle name="Nota 108" xfId="656"/>
    <cellStyle name="Nota 109" xfId="657"/>
    <cellStyle name="Nota 11" xfId="658"/>
    <cellStyle name="Nota 110" xfId="659"/>
    <cellStyle name="Nota 111" xfId="660"/>
    <cellStyle name="Nota 112" xfId="661"/>
    <cellStyle name="Nota 113" xfId="662"/>
    <cellStyle name="Nota 114" xfId="663"/>
    <cellStyle name="Nota 115" xfId="664"/>
    <cellStyle name="Nota 116" xfId="665"/>
    <cellStyle name="Nota 117" xfId="666"/>
    <cellStyle name="Nota 118" xfId="667"/>
    <cellStyle name="Nota 119" xfId="668"/>
    <cellStyle name="Nota 12" xfId="669"/>
    <cellStyle name="Nota 120" xfId="670"/>
    <cellStyle name="Nota 121" xfId="671"/>
    <cellStyle name="Nota 122" xfId="672"/>
    <cellStyle name="Nota 123" xfId="673"/>
    <cellStyle name="Nota 124" xfId="674"/>
    <cellStyle name="Nota 125" xfId="675"/>
    <cellStyle name="Nota 126" xfId="676"/>
    <cellStyle name="Nota 127" xfId="677"/>
    <cellStyle name="Nota 128" xfId="678"/>
    <cellStyle name="Nota 129" xfId="679"/>
    <cellStyle name="Nota 13" xfId="680"/>
    <cellStyle name="Nota 130" xfId="681"/>
    <cellStyle name="Nota 131" xfId="682"/>
    <cellStyle name="Nota 132" xfId="683"/>
    <cellStyle name="Nota 133" xfId="684"/>
    <cellStyle name="Nota 134" xfId="685"/>
    <cellStyle name="Nota 135" xfId="686"/>
    <cellStyle name="Nota 136" xfId="687"/>
    <cellStyle name="Nota 137" xfId="688"/>
    <cellStyle name="Nota 138" xfId="689"/>
    <cellStyle name="Nota 139" xfId="690"/>
    <cellStyle name="Nota 14" xfId="691"/>
    <cellStyle name="Nota 140" xfId="692"/>
    <cellStyle name="Nota 15" xfId="693"/>
    <cellStyle name="Nota 16" xfId="694"/>
    <cellStyle name="Nota 17" xfId="695"/>
    <cellStyle name="Nota 18" xfId="696"/>
    <cellStyle name="Nota 19" xfId="697"/>
    <cellStyle name="Nota 2" xfId="698"/>
    <cellStyle name="Nota 20" xfId="699"/>
    <cellStyle name="Nota 21" xfId="700"/>
    <cellStyle name="Nota 22" xfId="701"/>
    <cellStyle name="Nota 23" xfId="702"/>
    <cellStyle name="Nota 24" xfId="703"/>
    <cellStyle name="Nota 25" xfId="704"/>
    <cellStyle name="Nota 26" xfId="705"/>
    <cellStyle name="Nota 27" xfId="706"/>
    <cellStyle name="Nota 28" xfId="707"/>
    <cellStyle name="Nota 29" xfId="708"/>
    <cellStyle name="Nota 3" xfId="709"/>
    <cellStyle name="Nota 30" xfId="710"/>
    <cellStyle name="Nota 31" xfId="711"/>
    <cellStyle name="Nota 32" xfId="712"/>
    <cellStyle name="Nota 33" xfId="713"/>
    <cellStyle name="Nota 34" xfId="714"/>
    <cellStyle name="Nota 35" xfId="715"/>
    <cellStyle name="Nota 36" xfId="716"/>
    <cellStyle name="Nota 37" xfId="717"/>
    <cellStyle name="Nota 38" xfId="718"/>
    <cellStyle name="Nota 39" xfId="719"/>
    <cellStyle name="Nota 4" xfId="720"/>
    <cellStyle name="Nota 40" xfId="721"/>
    <cellStyle name="Nota 41" xfId="722"/>
    <cellStyle name="Nota 42" xfId="723"/>
    <cellStyle name="Nota 43" xfId="724"/>
    <cellStyle name="Nota 44" xfId="725"/>
    <cellStyle name="Nota 45" xfId="726"/>
    <cellStyle name="Nota 46" xfId="727"/>
    <cellStyle name="Nota 47" xfId="728"/>
    <cellStyle name="Nota 48" xfId="729"/>
    <cellStyle name="Nota 49" xfId="730"/>
    <cellStyle name="Nota 5" xfId="731"/>
    <cellStyle name="Nota 50" xfId="732"/>
    <cellStyle name="Nota 51" xfId="733"/>
    <cellStyle name="Nota 52" xfId="734"/>
    <cellStyle name="Nota 53" xfId="735"/>
    <cellStyle name="Nota 54" xfId="736"/>
    <cellStyle name="Nota 55" xfId="737"/>
    <cellStyle name="Nota 56" xfId="738"/>
    <cellStyle name="Nota 57" xfId="739"/>
    <cellStyle name="Nota 58" xfId="740"/>
    <cellStyle name="Nota 59" xfId="741"/>
    <cellStyle name="Nota 6" xfId="742"/>
    <cellStyle name="Nota 60" xfId="743"/>
    <cellStyle name="Nota 61" xfId="744"/>
    <cellStyle name="Nota 62" xfId="745"/>
    <cellStyle name="Nota 63" xfId="746"/>
    <cellStyle name="Nota 64" xfId="747"/>
    <cellStyle name="Nota 65" xfId="748"/>
    <cellStyle name="Nota 66" xfId="749"/>
    <cellStyle name="Nota 67" xfId="750"/>
    <cellStyle name="Nota 68" xfId="751"/>
    <cellStyle name="Nota 69" xfId="752"/>
    <cellStyle name="Nota 7" xfId="753"/>
    <cellStyle name="Nota 70" xfId="754"/>
    <cellStyle name="Nota 71" xfId="755"/>
    <cellStyle name="Nota 72" xfId="756"/>
    <cellStyle name="Nota 73" xfId="757"/>
    <cellStyle name="Nota 74" xfId="758"/>
    <cellStyle name="Nota 75" xfId="759"/>
    <cellStyle name="Nota 76" xfId="760"/>
    <cellStyle name="Nota 77" xfId="761"/>
    <cellStyle name="Nota 78" xfId="762"/>
    <cellStyle name="Nota 79" xfId="763"/>
    <cellStyle name="Nota 8" xfId="764"/>
    <cellStyle name="Nota 80" xfId="765"/>
    <cellStyle name="Nota 81" xfId="766"/>
    <cellStyle name="Nota 82" xfId="767"/>
    <cellStyle name="Nota 83" xfId="768"/>
    <cellStyle name="Nota 84" xfId="769"/>
    <cellStyle name="Nota 85" xfId="770"/>
    <cellStyle name="Nota 86" xfId="771"/>
    <cellStyle name="Nota 87" xfId="772"/>
    <cellStyle name="Nota 88" xfId="773"/>
    <cellStyle name="Nota 89" xfId="774"/>
    <cellStyle name="Nota 9" xfId="775"/>
    <cellStyle name="Nota 90" xfId="776"/>
    <cellStyle name="Nota 91" xfId="777"/>
    <cellStyle name="Nota 92" xfId="778"/>
    <cellStyle name="Nota 93" xfId="779"/>
    <cellStyle name="Nota 94" xfId="780"/>
    <cellStyle name="Nota 95" xfId="781"/>
    <cellStyle name="Nota 96" xfId="782"/>
    <cellStyle name="Nota 97" xfId="783"/>
    <cellStyle name="Nota 98" xfId="784"/>
    <cellStyle name="Nota 99" xfId="785"/>
    <cellStyle name="Note 17" xfId="786"/>
    <cellStyle name="Porcentagem 2" xfId="787"/>
    <cellStyle name="Result 18" xfId="788"/>
    <cellStyle name="Resultado2" xfId="789"/>
    <cellStyle name="Status 19" xfId="790"/>
    <cellStyle name="Text 20" xfId="791"/>
    <cellStyle name="Título1" xfId="792"/>
    <cellStyle name="Vírgula 2" xfId="793"/>
    <cellStyle name="Vírgula 2 2" xfId="794"/>
    <cellStyle name="Vírgula 2 3" xfId="795"/>
    <cellStyle name="Vírgula 2 4" xfId="796"/>
    <cellStyle name="Vírgula 2 5" xfId="797"/>
    <cellStyle name="Vírgula 3" xfId="798"/>
    <cellStyle name="Vírgula 6" xfId="799"/>
    <cellStyle name="Vírgula 6 2" xfId="800"/>
    <cellStyle name="Vírgula 6 3" xfId="801"/>
    <cellStyle name="Vírgula 6 4" xfId="802"/>
    <cellStyle name="Vírgula 6 4 2" xfId="803"/>
    <cellStyle name="Vírgula 6 5" xfId="804"/>
    <cellStyle name="Vírgula 6 6" xfId="805"/>
    <cellStyle name="Warning 21" xfId="806"/>
  </cellStyles>
  <colors>
    <indexedColors>
      <rgbColor rgb="FF000000"/>
      <rgbColor rgb="FFFFFFFF"/>
      <rgbColor rgb="FFFF0000"/>
      <rgbColor rgb="FF00FF00"/>
      <rgbColor rgb="FF0000FF"/>
      <rgbColor rgb="FFFFD320"/>
      <rgbColor rgb="FFFF00FF"/>
      <rgbColor rgb="FFC6D9F1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CD5B5"/>
      <rgbColor rgb="FFDDDDDD"/>
      <rgbColor rgb="FF800080"/>
      <rgbColor rgb="FF800000"/>
      <rgbColor rgb="FF008080"/>
      <rgbColor rgb="FF0000FF"/>
      <rgbColor rgb="FFB7DEE8"/>
      <rgbColor rgb="FFF2F2F2"/>
      <rgbColor rgb="FFCCFFCC"/>
      <rgbColor rgb="FFFFFF99"/>
      <rgbColor rgb="FF99CCFF"/>
      <rgbColor rgb="FFFF99CC"/>
      <rgbColor rgb="FFCC99FF"/>
      <rgbColor rgb="FFFFCC99"/>
      <rgbColor rgb="FFF2DCDB"/>
      <rgbColor rgb="FFB3CAC7"/>
      <rgbColor rgb="FF92D050"/>
      <rgbColor rgb="FFFFCC00"/>
      <rgbColor rgb="FFFFCCCC"/>
      <rgbColor rgb="FFCCCCCC"/>
      <rgbColor rgb="FFCCC1DA"/>
      <rgbColor rgb="FFBFBFBF"/>
      <rgbColor rgb="FF003366"/>
      <rgbColor rgb="FFB9CDE5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worksheet" Target="worksheets/sheet16.xml"/><Relationship Id="rId1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6.xml.rels><?xml version="1.0" encoding="UTF-8"?>
<Relationships xmlns="http://schemas.openxmlformats.org/package/2006/relationships"><Relationship Id="rId1" Type="http://schemas.openxmlformats.org/officeDocument/2006/relationships/comments" Target="../comments16.xml"/><Relationship Id="rId2" Type="http://schemas.openxmlformats.org/officeDocument/2006/relationships/vmlDrawing" Target="../drawings/vmlDrawing4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1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2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6D9F1"/>
    <pageSetUpPr fitToPage="true"/>
  </sheetPr>
  <dimension ref="A1:H32"/>
  <sheetViews>
    <sheetView showFormulas="false" showGridLines="true" showRowColHeaders="true" showZeros="false" rightToLeft="false" tabSelected="true" showOutlineSymbols="true" defaultGridColor="true" view="normal" topLeftCell="A1" colorId="64" zoomScale="110" zoomScaleNormal="110" zoomScalePageLayoutView="110" workbookViewId="0">
      <selection pane="topLeft" activeCell="G12" activeCellId="0" sqref="G12"/>
    </sheetView>
  </sheetViews>
  <sheetFormatPr defaultColWidth="17.109375" defaultRowHeight="12.75" zeroHeight="false" outlineLevelRow="0" outlineLevelCol="0"/>
  <cols>
    <col collapsed="false" customWidth="true" hidden="false" outlineLevel="0" max="1" min="1" style="1" width="7.88"/>
    <col collapsed="false" customWidth="true" hidden="false" outlineLevel="0" max="2" min="2" style="1" width="26.44"/>
    <col collapsed="false" customWidth="true" hidden="false" outlineLevel="0" max="3" min="3" style="1" width="18.56"/>
    <col collapsed="false" customWidth="true" hidden="false" outlineLevel="0" max="4" min="4" style="1" width="14.88"/>
    <col collapsed="false" customWidth="true" hidden="false" outlineLevel="0" max="5" min="5" style="1" width="19.33"/>
    <col collapsed="false" customWidth="true" hidden="false" outlineLevel="0" max="6" min="6" style="1" width="15"/>
    <col collapsed="false" customWidth="true" hidden="false" outlineLevel="0" max="7" min="7" style="1" width="10"/>
    <col collapsed="false" customWidth="true" hidden="false" outlineLevel="0" max="8" min="8" style="1" width="13.44"/>
    <col collapsed="false" customWidth="true" hidden="false" outlineLevel="0" max="251" min="9" style="1" width="10"/>
    <col collapsed="false" customWidth="true" hidden="false" outlineLevel="0" max="252" min="252" style="1" width="14.67"/>
    <col collapsed="false" customWidth="true" hidden="false" outlineLevel="0" max="253" min="253" style="1" width="31.11"/>
    <col collapsed="false" customWidth="true" hidden="false" outlineLevel="0" max="254" min="254" style="1" width="19.11"/>
    <col collapsed="false" customWidth="true" hidden="false" outlineLevel="0" max="255" min="255" style="1" width="14.67"/>
    <col collapsed="false" customWidth="false" hidden="false" outlineLevel="0" max="16384" min="256" style="1" width="17.11"/>
  </cols>
  <sheetData>
    <row r="1" customFormat="false" ht="21" hidden="false" customHeight="true" outlineLevel="0" collapsed="false">
      <c r="A1" s="2" t="s">
        <v>0</v>
      </c>
      <c r="B1" s="2"/>
      <c r="C1" s="2"/>
      <c r="D1" s="2"/>
      <c r="E1" s="2"/>
    </row>
    <row r="2" customFormat="false" ht="33" hidden="false" customHeight="true" outlineLevel="0" collapsed="false">
      <c r="A2" s="3" t="s">
        <v>1</v>
      </c>
      <c r="B2" s="3"/>
      <c r="C2" s="3"/>
      <c r="D2" s="3"/>
      <c r="E2" s="3"/>
    </row>
    <row r="3" customFormat="false" ht="10.5" hidden="false" customHeight="true" outlineLevel="0" collapsed="false">
      <c r="A3" s="4"/>
      <c r="B3" s="4"/>
      <c r="C3" s="4"/>
      <c r="D3" s="4"/>
      <c r="E3" s="4"/>
    </row>
    <row r="4" customFormat="false" ht="20.25" hidden="false" customHeight="true" outlineLevel="0" collapsed="false">
      <c r="A4" s="5" t="s">
        <v>2</v>
      </c>
      <c r="B4" s="5"/>
      <c r="C4" s="5"/>
      <c r="D4" s="5"/>
      <c r="E4" s="5"/>
    </row>
    <row r="5" customFormat="false" ht="46.5" hidden="false" customHeight="true" outlineLevel="0" collapsed="false">
      <c r="A5" s="6" t="s">
        <v>3</v>
      </c>
      <c r="B5" s="7" t="s">
        <v>4</v>
      </c>
      <c r="C5" s="7" t="s">
        <v>5</v>
      </c>
      <c r="D5" s="7" t="s">
        <v>6</v>
      </c>
      <c r="E5" s="6" t="s">
        <v>7</v>
      </c>
    </row>
    <row r="6" customFormat="false" ht="29.25" hidden="false" customHeight="true" outlineLevel="0" collapsed="false">
      <c r="A6" s="8" t="s">
        <v>8</v>
      </c>
      <c r="B6" s="9" t="s">
        <v>9</v>
      </c>
      <c r="C6" s="10"/>
      <c r="D6" s="11"/>
      <c r="E6" s="8"/>
    </row>
    <row r="7" customFormat="false" ht="24" hidden="false" customHeight="true" outlineLevel="0" collapsed="false">
      <c r="A7" s="8" t="s">
        <v>10</v>
      </c>
      <c r="B7" s="9" t="s">
        <v>11</v>
      </c>
      <c r="C7" s="10"/>
      <c r="D7" s="11"/>
      <c r="E7" s="8"/>
      <c r="F7" s="12"/>
    </row>
    <row r="8" customFormat="false" ht="21.75" hidden="false" customHeight="true" outlineLevel="0" collapsed="false">
      <c r="A8" s="8" t="s">
        <v>10</v>
      </c>
      <c r="B8" s="9" t="s">
        <v>12</v>
      </c>
      <c r="C8" s="10"/>
      <c r="D8" s="8"/>
      <c r="E8" s="8"/>
      <c r="F8" s="12"/>
    </row>
    <row r="9" customFormat="false" ht="23.25" hidden="false" customHeight="true" outlineLevel="0" collapsed="false">
      <c r="A9" s="8" t="s">
        <v>13</v>
      </c>
      <c r="B9" s="9" t="s">
        <v>14</v>
      </c>
      <c r="C9" s="10"/>
      <c r="D9" s="8"/>
      <c r="E9" s="8"/>
      <c r="F9" s="12"/>
    </row>
    <row r="10" customFormat="false" ht="20.25" hidden="false" customHeight="true" outlineLevel="0" collapsed="false">
      <c r="A10" s="13" t="s">
        <v>15</v>
      </c>
      <c r="B10" s="13"/>
      <c r="C10" s="13"/>
      <c r="D10" s="13"/>
      <c r="E10" s="14" t="n">
        <f aca="false">ROUND(SUM(E6:E9),2)</f>
        <v>0</v>
      </c>
    </row>
    <row r="11" customFormat="false" ht="20.25" hidden="false" customHeight="true" outlineLevel="0" collapsed="false">
      <c r="A11" s="15" t="s">
        <v>16</v>
      </c>
      <c r="B11" s="16" t="s">
        <v>17</v>
      </c>
      <c r="C11" s="16"/>
      <c r="D11" s="16"/>
      <c r="E11" s="15" t="s">
        <v>6</v>
      </c>
    </row>
    <row r="12" customFormat="false" ht="20.25" hidden="false" customHeight="true" outlineLevel="0" collapsed="false">
      <c r="A12" s="8" t="s">
        <v>18</v>
      </c>
      <c r="B12" s="17" t="s">
        <v>19</v>
      </c>
      <c r="C12" s="17"/>
      <c r="D12" s="17"/>
      <c r="E12" s="8"/>
    </row>
    <row r="13" customFormat="false" ht="18.75" hidden="false" customHeight="true" outlineLevel="0" collapsed="false">
      <c r="A13" s="8" t="s">
        <v>20</v>
      </c>
      <c r="B13" s="17" t="s">
        <v>21</v>
      </c>
      <c r="C13" s="17"/>
      <c r="D13" s="17"/>
      <c r="E13" s="8"/>
    </row>
    <row r="14" customFormat="false" ht="20.25" hidden="false" customHeight="true" outlineLevel="0" collapsed="false">
      <c r="A14" s="8" t="s">
        <v>22</v>
      </c>
      <c r="B14" s="9" t="s">
        <v>23</v>
      </c>
      <c r="C14" s="9"/>
      <c r="D14" s="9"/>
      <c r="E14" s="8"/>
    </row>
    <row r="15" customFormat="false" ht="20.25" hidden="false" customHeight="true" outlineLevel="0" collapsed="false">
      <c r="A15" s="13" t="s">
        <v>24</v>
      </c>
      <c r="B15" s="13"/>
      <c r="C15" s="13"/>
      <c r="D15" s="13"/>
      <c r="E15" s="14" t="n">
        <f aca="false">SUM(E12:E14)</f>
        <v>0</v>
      </c>
    </row>
    <row r="16" customFormat="false" ht="20.25" hidden="false" customHeight="true" outlineLevel="0" collapsed="false">
      <c r="A16" s="13" t="s">
        <v>25</v>
      </c>
      <c r="B16" s="13"/>
      <c r="C16" s="13"/>
      <c r="D16" s="13"/>
      <c r="E16" s="18" t="n">
        <f aca="false">E10+E15</f>
        <v>0</v>
      </c>
      <c r="F16" s="12"/>
      <c r="H16" s="12"/>
    </row>
    <row r="17" customFormat="false" ht="20.25" hidden="false" customHeight="true" outlineLevel="0" collapsed="false">
      <c r="A17" s="15" t="s">
        <v>26</v>
      </c>
      <c r="B17" s="16" t="s">
        <v>27</v>
      </c>
      <c r="C17" s="16"/>
      <c r="D17" s="16"/>
      <c r="E17" s="15" t="s">
        <v>6</v>
      </c>
    </row>
    <row r="18" customFormat="false" ht="20.25" hidden="false" customHeight="true" outlineLevel="0" collapsed="false">
      <c r="A18" s="8" t="s">
        <v>28</v>
      </c>
      <c r="B18" s="9" t="s">
        <v>29</v>
      </c>
      <c r="C18" s="9"/>
      <c r="D18" s="9"/>
      <c r="E18" s="19"/>
    </row>
    <row r="19" customFormat="false" ht="21.75" hidden="false" customHeight="true" outlineLevel="0" collapsed="false">
      <c r="A19" s="13" t="s">
        <v>30</v>
      </c>
      <c r="B19" s="13"/>
      <c r="C19" s="13"/>
      <c r="D19" s="13"/>
      <c r="E19" s="18" t="n">
        <f aca="false">E18</f>
        <v>0</v>
      </c>
      <c r="H19" s="12"/>
    </row>
    <row r="20" customFormat="false" ht="18.75" hidden="false" customHeight="true" outlineLevel="0" collapsed="false">
      <c r="A20" s="20" t="s">
        <v>31</v>
      </c>
      <c r="B20" s="20"/>
      <c r="C20" s="20"/>
      <c r="D20" s="20"/>
      <c r="E20" s="21" t="n">
        <f aca="false">E16+E19</f>
        <v>0</v>
      </c>
    </row>
    <row r="21" customFormat="false" ht="19.5" hidden="false" customHeight="true" outlineLevel="0" collapsed="false">
      <c r="A21" s="22" t="s">
        <v>32</v>
      </c>
      <c r="B21" s="22"/>
      <c r="C21" s="22"/>
      <c r="D21" s="22"/>
      <c r="E21" s="21" t="n">
        <f aca="false">E20*28</f>
        <v>0</v>
      </c>
    </row>
    <row r="22" customFormat="false" ht="21" hidden="false" customHeight="true" outlineLevel="0" collapsed="false">
      <c r="A22" s="22" t="s">
        <v>33</v>
      </c>
      <c r="B22" s="22"/>
      <c r="C22" s="22"/>
      <c r="D22" s="22"/>
      <c r="E22" s="21" t="n">
        <f aca="false">E21*28</f>
        <v>0</v>
      </c>
    </row>
    <row r="23" customFormat="false" ht="21" hidden="false" customHeight="true" outlineLevel="0" collapsed="false">
      <c r="A23" s="22" t="s">
        <v>34</v>
      </c>
      <c r="B23" s="22"/>
      <c r="C23" s="22"/>
      <c r="D23" s="22"/>
      <c r="E23" s="21" t="n">
        <f aca="false">E22*28</f>
        <v>0</v>
      </c>
    </row>
    <row r="30" customFormat="false" ht="12.75" hidden="false" customHeight="false" outlineLevel="0" collapsed="false">
      <c r="C30" s="12"/>
      <c r="D30" s="12"/>
      <c r="E30" s="12"/>
      <c r="F30" s="12"/>
    </row>
    <row r="31" customFormat="false" ht="12.75" hidden="false" customHeight="false" outlineLevel="0" collapsed="false">
      <c r="C31" s="12"/>
      <c r="D31" s="12"/>
      <c r="E31" s="12"/>
      <c r="F31" s="12"/>
    </row>
    <row r="32" customFormat="false" ht="12.75" hidden="false" customHeight="false" outlineLevel="0" collapsed="false">
      <c r="C32" s="12"/>
      <c r="D32" s="12"/>
      <c r="E32" s="12"/>
      <c r="F32" s="12"/>
    </row>
  </sheetData>
  <mergeCells count="17">
    <mergeCell ref="A1:E1"/>
    <mergeCell ref="A2:E2"/>
    <mergeCell ref="A4:E4"/>
    <mergeCell ref="A10:D10"/>
    <mergeCell ref="B11:D11"/>
    <mergeCell ref="B12:D12"/>
    <mergeCell ref="B13:D13"/>
    <mergeCell ref="B14:D14"/>
    <mergeCell ref="A15:D15"/>
    <mergeCell ref="A16:D16"/>
    <mergeCell ref="B17:D17"/>
    <mergeCell ref="B18:D18"/>
    <mergeCell ref="A19:D19"/>
    <mergeCell ref="A20:D20"/>
    <mergeCell ref="A21:D21"/>
    <mergeCell ref="A22:D22"/>
    <mergeCell ref="A23:D23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C1DA"/>
    <pageSetUpPr fitToPage="true"/>
  </sheetPr>
  <dimension ref="A1:V65508"/>
  <sheetViews>
    <sheetView showFormulas="false" showGridLines="true" showRowColHeaders="true" showZeros="false" rightToLeft="false" tabSelected="false" showOutlineSymbols="true" defaultGridColor="true" view="normal" topLeftCell="A109" colorId="64" zoomScale="110" zoomScaleNormal="110" zoomScalePageLayoutView="100" workbookViewId="0">
      <selection pane="topLeft" activeCell="A119" activeCellId="0" sqref="A119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6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44"/>
    <col collapsed="false" customWidth="true" hidden="false" outlineLevel="0" max="6" min="6" style="23" width="8.34"/>
    <col collapsed="false" customWidth="true" hidden="false" outlineLevel="0" max="7" min="7" style="23" width="9"/>
    <col collapsed="false" customWidth="true" hidden="false" outlineLevel="0" max="8" min="8" style="23" width="13.67"/>
    <col collapsed="false" customWidth="true" hidden="false" outlineLevel="0" max="9" min="9" style="23" width="26.56"/>
    <col collapsed="false" customWidth="true" hidden="false" outlineLevel="0" max="10" min="10" style="23" width="10.33"/>
    <col collapsed="false" customWidth="true" hidden="false" outlineLevel="0" max="11" min="11" style="23" width="14.11"/>
    <col collapsed="false" customWidth="true" hidden="false" outlineLevel="0" max="12" min="12" style="23" width="15"/>
    <col collapsed="false" customWidth="false" hidden="false" outlineLevel="0" max="16384" min="13" style="23" width="9.11"/>
  </cols>
  <sheetData>
    <row r="1" customFormat="false" ht="24.75" hidden="false" customHeight="true" outlineLevel="0" collapsed="false">
      <c r="A1" s="192" t="s">
        <v>160</v>
      </c>
      <c r="B1" s="192"/>
      <c r="C1" s="192"/>
      <c r="D1" s="192"/>
      <c r="E1" s="192"/>
      <c r="F1" s="192"/>
      <c r="G1" s="192"/>
      <c r="H1" s="192"/>
      <c r="I1" s="192"/>
    </row>
    <row r="2" customFormat="false" ht="46.5" hidden="false" customHeight="true" outlineLevel="0" collapsed="false">
      <c r="A2" s="193" t="s">
        <v>238</v>
      </c>
      <c r="B2" s="193"/>
      <c r="C2" s="193"/>
      <c r="D2" s="193"/>
      <c r="E2" s="193"/>
      <c r="F2" s="193"/>
      <c r="G2" s="193"/>
      <c r="H2" s="193"/>
      <c r="I2" s="193"/>
      <c r="J2" s="194"/>
    </row>
    <row r="3" customFormat="false" ht="24.75" hidden="false" customHeight="true" outlineLevel="0" collapsed="false">
      <c r="A3" s="195" t="s">
        <v>36</v>
      </c>
      <c r="B3" s="195"/>
      <c r="C3" s="195"/>
      <c r="D3" s="195"/>
      <c r="E3" s="195"/>
      <c r="F3" s="195"/>
      <c r="G3" s="195"/>
      <c r="H3" s="195"/>
      <c r="I3" s="195"/>
      <c r="J3" s="194"/>
    </row>
    <row r="4" customFormat="false" ht="15.75" hidden="false" customHeight="true" outlineLevel="0" collapsed="false">
      <c r="A4" s="195" t="s">
        <v>37</v>
      </c>
      <c r="B4" s="195"/>
      <c r="C4" s="195"/>
      <c r="D4" s="195"/>
      <c r="E4" s="195"/>
      <c r="F4" s="195"/>
      <c r="G4" s="195"/>
      <c r="H4" s="195"/>
      <c r="I4" s="195"/>
      <c r="J4" s="194"/>
    </row>
    <row r="5" customFormat="false" ht="19.5" hidden="false" customHeight="true" outlineLevel="0" collapsed="false">
      <c r="A5" s="196"/>
      <c r="B5" s="197"/>
      <c r="C5" s="197"/>
      <c r="D5" s="197"/>
      <c r="E5" s="197"/>
      <c r="F5" s="197"/>
      <c r="G5" s="197"/>
      <c r="H5" s="197"/>
      <c r="I5" s="198"/>
      <c r="J5" s="194"/>
    </row>
    <row r="6" customFormat="false" ht="19.5" hidden="false" customHeight="true" outlineLevel="0" collapsed="false">
      <c r="A6" s="292" t="s">
        <v>239</v>
      </c>
      <c r="B6" s="292"/>
      <c r="C6" s="293" t="s">
        <v>240</v>
      </c>
      <c r="D6" s="293"/>
      <c r="E6" s="293"/>
      <c r="F6" s="293"/>
      <c r="G6" s="293"/>
      <c r="H6" s="293"/>
      <c r="I6" s="204"/>
      <c r="J6" s="194"/>
    </row>
    <row r="7" customFormat="false" ht="19.5" hidden="false" customHeight="true" outlineLevel="0" collapsed="false">
      <c r="A7" s="205" t="s">
        <v>224</v>
      </c>
      <c r="B7" s="205"/>
      <c r="C7" s="205"/>
      <c r="D7" s="205"/>
      <c r="E7" s="205"/>
      <c r="F7" s="205"/>
      <c r="G7" s="205"/>
      <c r="H7" s="205"/>
      <c r="I7" s="205"/>
      <c r="J7" s="194"/>
    </row>
    <row r="8" s="47" customFormat="true" ht="19.5" hidden="false" customHeight="true" outlineLevel="0" collapsed="false">
      <c r="A8" s="284" t="s">
        <v>47</v>
      </c>
      <c r="B8" s="207"/>
      <c r="C8" s="207" t="s">
        <v>165</v>
      </c>
      <c r="D8" s="207"/>
      <c r="E8" s="207"/>
      <c r="F8" s="208"/>
      <c r="G8" s="208"/>
      <c r="H8" s="207"/>
      <c r="I8" s="209"/>
      <c r="J8" s="194"/>
    </row>
    <row r="9" customFormat="false" ht="23.25" hidden="false" customHeight="true" outlineLevel="0" collapsed="false">
      <c r="A9" s="210" t="s">
        <v>49</v>
      </c>
      <c r="B9" s="210"/>
      <c r="C9" s="210"/>
      <c r="D9" s="210"/>
      <c r="E9" s="210"/>
      <c r="F9" s="210"/>
      <c r="G9" s="210"/>
      <c r="H9" s="210"/>
      <c r="I9" s="210"/>
      <c r="J9" s="194"/>
    </row>
    <row r="10" customFormat="false" ht="19.5" hidden="false" customHeight="true" outlineLevel="0" collapsed="false">
      <c r="A10" s="211" t="s">
        <v>50</v>
      </c>
      <c r="B10" s="211"/>
      <c r="C10" s="211"/>
      <c r="D10" s="211"/>
      <c r="E10" s="211"/>
      <c r="F10" s="211"/>
      <c r="G10" s="211"/>
      <c r="H10" s="211"/>
      <c r="I10" s="211"/>
      <c r="J10" s="194"/>
    </row>
    <row r="11" customFormat="false" ht="45" hidden="false" customHeight="true" outlineLevel="0" collapsed="false">
      <c r="A11" s="294" t="s">
        <v>51</v>
      </c>
      <c r="B11" s="294"/>
      <c r="C11" s="294"/>
      <c r="D11" s="294"/>
      <c r="E11" s="294"/>
      <c r="F11" s="294"/>
      <c r="G11" s="294"/>
      <c r="H11" s="213"/>
      <c r="I11" s="131" t="s">
        <v>241</v>
      </c>
      <c r="J11" s="194"/>
    </row>
    <row r="12" customFormat="false" ht="27" hidden="false" customHeight="true" outlineLevel="0" collapsed="false">
      <c r="A12" s="214" t="n">
        <v>1</v>
      </c>
      <c r="B12" s="215" t="s">
        <v>52</v>
      </c>
      <c r="C12" s="215"/>
      <c r="D12" s="215"/>
      <c r="E12" s="215"/>
      <c r="F12" s="215"/>
      <c r="G12" s="215"/>
      <c r="H12" s="211"/>
      <c r="I12" s="216" t="s">
        <v>167</v>
      </c>
      <c r="J12" s="194"/>
    </row>
    <row r="13" customFormat="false" ht="24.75" hidden="false" customHeight="true" outlineLevel="0" collapsed="false">
      <c r="A13" s="214" t="n">
        <v>2</v>
      </c>
      <c r="B13" s="215" t="s">
        <v>168</v>
      </c>
      <c r="C13" s="215"/>
      <c r="D13" s="215"/>
      <c r="E13" s="215"/>
      <c r="F13" s="215"/>
      <c r="G13" s="215"/>
      <c r="H13" s="211"/>
      <c r="I13" s="217" t="n">
        <v>9350</v>
      </c>
      <c r="J13" s="194"/>
    </row>
    <row r="14" customFormat="false" ht="19.5" hidden="false" customHeight="true" outlineLevel="0" collapsed="false">
      <c r="A14" s="214" t="n">
        <v>3</v>
      </c>
      <c r="B14" s="215" t="s">
        <v>54</v>
      </c>
      <c r="C14" s="215"/>
      <c r="D14" s="215"/>
      <c r="E14" s="215"/>
      <c r="F14" s="215"/>
      <c r="G14" s="215"/>
      <c r="H14" s="211"/>
      <c r="I14" s="218" t="s">
        <v>169</v>
      </c>
      <c r="J14" s="194"/>
    </row>
    <row r="15" customFormat="false" ht="17.25" hidden="false" customHeight="true" outlineLevel="0" collapsed="false">
      <c r="A15" s="214" t="n">
        <v>4</v>
      </c>
      <c r="B15" s="215" t="s">
        <v>55</v>
      </c>
      <c r="C15" s="215"/>
      <c r="D15" s="215"/>
      <c r="E15" s="215"/>
      <c r="F15" s="215"/>
      <c r="G15" s="215"/>
      <c r="H15" s="211"/>
      <c r="I15" s="139" t="n">
        <v>44197</v>
      </c>
      <c r="J15" s="194"/>
    </row>
    <row r="16" customFormat="false" ht="19.5" hidden="false" customHeight="true" outlineLevel="0" collapsed="false">
      <c r="A16" s="294" t="s">
        <v>158</v>
      </c>
      <c r="B16" s="294"/>
      <c r="C16" s="294"/>
      <c r="D16" s="294"/>
      <c r="E16" s="294"/>
      <c r="F16" s="294"/>
      <c r="G16" s="294"/>
      <c r="H16" s="213"/>
      <c r="I16" s="213"/>
      <c r="J16" s="194"/>
    </row>
    <row r="17" customFormat="false" ht="19.5" hidden="false" customHeight="true" outlineLevel="0" collapsed="false">
      <c r="A17" s="219" t="n">
        <v>1</v>
      </c>
      <c r="B17" s="295" t="s">
        <v>57</v>
      </c>
      <c r="C17" s="295"/>
      <c r="D17" s="295"/>
      <c r="E17" s="295"/>
      <c r="F17" s="295"/>
      <c r="G17" s="295"/>
      <c r="H17" s="221" t="s">
        <v>58</v>
      </c>
      <c r="I17" s="222" t="s">
        <v>6</v>
      </c>
      <c r="J17" s="194"/>
    </row>
    <row r="18" customFormat="false" ht="19.5" hidden="false" customHeight="true" outlineLevel="0" collapsed="false">
      <c r="A18" s="296" t="s">
        <v>59</v>
      </c>
      <c r="B18" s="215" t="s">
        <v>170</v>
      </c>
      <c r="C18" s="215"/>
      <c r="D18" s="215"/>
      <c r="E18" s="215"/>
      <c r="F18" s="215"/>
      <c r="G18" s="215"/>
      <c r="H18" s="223"/>
      <c r="I18" s="224" t="n">
        <f aca="false">I13</f>
        <v>9350</v>
      </c>
      <c r="J18" s="194"/>
    </row>
    <row r="19" customFormat="false" ht="19.5" hidden="false" customHeight="true" outlineLevel="0" collapsed="false">
      <c r="A19" s="296" t="s">
        <v>61</v>
      </c>
      <c r="B19" s="297" t="s">
        <v>62</v>
      </c>
      <c r="C19" s="297"/>
      <c r="D19" s="297"/>
      <c r="E19" s="297"/>
      <c r="F19" s="297"/>
      <c r="G19" s="297"/>
      <c r="H19" s="226" t="n">
        <v>0</v>
      </c>
      <c r="I19" s="224" t="n">
        <f aca="false">I18*H19</f>
        <v>0</v>
      </c>
      <c r="J19" s="194"/>
    </row>
    <row r="20" customFormat="false" ht="19.5" hidden="false" customHeight="true" outlineLevel="0" collapsed="false">
      <c r="A20" s="298"/>
      <c r="B20" s="299" t="s">
        <v>63</v>
      </c>
      <c r="C20" s="299"/>
      <c r="D20" s="299"/>
      <c r="E20" s="299"/>
      <c r="F20" s="299"/>
      <c r="G20" s="299"/>
      <c r="H20" s="228"/>
      <c r="I20" s="229" t="n">
        <f aca="false">SUM(I18:I19)</f>
        <v>9350</v>
      </c>
      <c r="J20" s="194"/>
    </row>
    <row r="21" customFormat="false" ht="19.5" hidden="false" customHeight="true" outlineLevel="0" collapsed="false">
      <c r="A21" s="294" t="s">
        <v>171</v>
      </c>
      <c r="B21" s="294"/>
      <c r="C21" s="294"/>
      <c r="D21" s="294"/>
      <c r="E21" s="294"/>
      <c r="F21" s="294"/>
      <c r="G21" s="294"/>
      <c r="H21" s="213"/>
      <c r="I21" s="213"/>
      <c r="J21" s="194"/>
    </row>
    <row r="22" customFormat="false" ht="19.5" hidden="false" customHeight="true" outlineLevel="0" collapsed="false">
      <c r="A22" s="219" t="n">
        <v>2</v>
      </c>
      <c r="B22" s="300" t="s">
        <v>89</v>
      </c>
      <c r="C22" s="300"/>
      <c r="D22" s="300"/>
      <c r="E22" s="300"/>
      <c r="F22" s="300"/>
      <c r="G22" s="300"/>
      <c r="H22" s="222"/>
      <c r="I22" s="222" t="s">
        <v>6</v>
      </c>
      <c r="J22" s="230"/>
    </row>
    <row r="23" customFormat="false" ht="19.5" hidden="false" customHeight="true" outlineLevel="0" collapsed="false">
      <c r="A23" s="296" t="s">
        <v>59</v>
      </c>
      <c r="B23" s="215" t="s">
        <v>172</v>
      </c>
      <c r="C23" s="215"/>
      <c r="D23" s="215"/>
      <c r="E23" s="215"/>
      <c r="F23" s="215"/>
      <c r="G23" s="215"/>
      <c r="H23" s="301"/>
      <c r="I23" s="231" t="n">
        <f aca="false">(2*4*3.77)</f>
        <v>30.16</v>
      </c>
    </row>
    <row r="24" customFormat="false" ht="19.5" hidden="false" customHeight="true" outlineLevel="0" collapsed="false">
      <c r="A24" s="296" t="s">
        <v>61</v>
      </c>
      <c r="B24" s="215" t="s">
        <v>91</v>
      </c>
      <c r="C24" s="215"/>
      <c r="D24" s="215"/>
      <c r="E24" s="215"/>
      <c r="F24" s="215"/>
      <c r="G24" s="215"/>
      <c r="H24" s="223"/>
      <c r="I24" s="231" t="n">
        <f aca="false">15.15*4</f>
        <v>60.6</v>
      </c>
      <c r="J24" s="194"/>
    </row>
    <row r="25" customFormat="false" ht="19.5" hidden="false" customHeight="true" outlineLevel="0" collapsed="false">
      <c r="A25" s="302" t="s">
        <v>70</v>
      </c>
      <c r="B25" s="303" t="s">
        <v>92</v>
      </c>
      <c r="C25" s="303"/>
      <c r="D25" s="303"/>
      <c r="E25" s="303"/>
      <c r="F25" s="303"/>
      <c r="G25" s="303"/>
      <c r="H25" s="233"/>
      <c r="I25" s="234"/>
      <c r="J25" s="230"/>
    </row>
    <row r="26" customFormat="false" ht="19.5" hidden="false" customHeight="true" outlineLevel="0" collapsed="false">
      <c r="A26" s="302" t="s">
        <v>78</v>
      </c>
      <c r="B26" s="303" t="s">
        <v>93</v>
      </c>
      <c r="C26" s="303"/>
      <c r="D26" s="303"/>
      <c r="E26" s="303"/>
      <c r="F26" s="303"/>
      <c r="G26" s="303"/>
      <c r="H26" s="233"/>
      <c r="I26" s="235"/>
      <c r="J26" s="230"/>
    </row>
    <row r="27" customFormat="false" ht="19.5" hidden="false" customHeight="true" outlineLevel="0" collapsed="false">
      <c r="A27" s="298"/>
      <c r="B27" s="299" t="s">
        <v>173</v>
      </c>
      <c r="C27" s="299"/>
      <c r="D27" s="299"/>
      <c r="E27" s="299"/>
      <c r="F27" s="299"/>
      <c r="G27" s="299"/>
      <c r="H27" s="228"/>
      <c r="I27" s="236" t="n">
        <f aca="false">SUM(I23:I26)</f>
        <v>90.76</v>
      </c>
      <c r="J27" s="237"/>
    </row>
    <row r="28" customFormat="false" ht="19.5" hidden="false" customHeight="true" outlineLevel="0" collapsed="false">
      <c r="A28" s="294" t="s">
        <v>174</v>
      </c>
      <c r="B28" s="294"/>
      <c r="C28" s="294"/>
      <c r="D28" s="294"/>
      <c r="E28" s="294"/>
      <c r="F28" s="294"/>
      <c r="G28" s="294"/>
      <c r="H28" s="213"/>
      <c r="I28" s="213"/>
      <c r="J28" s="194"/>
    </row>
    <row r="29" customFormat="false" ht="19.5" hidden="false" customHeight="true" outlineLevel="0" collapsed="false">
      <c r="A29" s="219" t="n">
        <v>3</v>
      </c>
      <c r="B29" s="304" t="s">
        <v>122</v>
      </c>
      <c r="C29" s="304"/>
      <c r="D29" s="304"/>
      <c r="E29" s="304"/>
      <c r="F29" s="304"/>
      <c r="G29" s="304"/>
      <c r="H29" s="238"/>
      <c r="I29" s="222" t="s">
        <v>6</v>
      </c>
      <c r="J29" s="194"/>
    </row>
    <row r="30" customFormat="false" ht="19.5" hidden="false" customHeight="true" outlineLevel="0" collapsed="false">
      <c r="A30" s="296" t="s">
        <v>59</v>
      </c>
      <c r="B30" s="215" t="s">
        <v>123</v>
      </c>
      <c r="C30" s="215"/>
      <c r="D30" s="215"/>
      <c r="E30" s="215"/>
      <c r="F30" s="215"/>
      <c r="G30" s="215"/>
      <c r="H30" s="223"/>
      <c r="I30" s="231"/>
      <c r="J30" s="194"/>
    </row>
    <row r="31" customFormat="false" ht="19.5" hidden="false" customHeight="true" outlineLevel="0" collapsed="false">
      <c r="A31" s="296" t="s">
        <v>61</v>
      </c>
      <c r="B31" s="215" t="s">
        <v>124</v>
      </c>
      <c r="C31" s="215"/>
      <c r="D31" s="215"/>
      <c r="E31" s="215"/>
      <c r="F31" s="215"/>
      <c r="G31" s="215"/>
      <c r="H31" s="223"/>
      <c r="I31" s="231"/>
      <c r="J31" s="194"/>
    </row>
    <row r="32" customFormat="false" ht="19.5" hidden="false" customHeight="true" outlineLevel="0" collapsed="false">
      <c r="A32" s="296" t="s">
        <v>70</v>
      </c>
      <c r="B32" s="215" t="s">
        <v>125</v>
      </c>
      <c r="C32" s="215"/>
      <c r="D32" s="215"/>
      <c r="E32" s="215"/>
      <c r="F32" s="215"/>
      <c r="G32" s="215"/>
      <c r="H32" s="223"/>
      <c r="I32" s="231"/>
      <c r="J32" s="194"/>
    </row>
    <row r="33" customFormat="false" ht="19.5" hidden="false" customHeight="true" outlineLevel="0" collapsed="false">
      <c r="A33" s="298"/>
      <c r="B33" s="299" t="s">
        <v>175</v>
      </c>
      <c r="C33" s="299"/>
      <c r="D33" s="299"/>
      <c r="E33" s="299"/>
      <c r="F33" s="299"/>
      <c r="G33" s="299"/>
      <c r="H33" s="228"/>
      <c r="I33" s="229" t="n">
        <f aca="false">SUM(I30:I32)</f>
        <v>0</v>
      </c>
      <c r="J33" s="194"/>
    </row>
    <row r="34" customFormat="false" ht="19.5" hidden="false" customHeight="true" outlineLevel="0" collapsed="false">
      <c r="A34" s="294" t="s">
        <v>176</v>
      </c>
      <c r="B34" s="294"/>
      <c r="C34" s="294"/>
      <c r="D34" s="294"/>
      <c r="E34" s="294"/>
      <c r="F34" s="294"/>
      <c r="G34" s="294"/>
      <c r="H34" s="213"/>
      <c r="I34" s="213"/>
      <c r="J34" s="194"/>
    </row>
    <row r="35" customFormat="false" ht="19.5" hidden="false" customHeight="true" outlineLevel="0" collapsed="false">
      <c r="A35" s="294" t="s">
        <v>177</v>
      </c>
      <c r="B35" s="294"/>
      <c r="C35" s="294"/>
      <c r="D35" s="294"/>
      <c r="E35" s="294"/>
      <c r="F35" s="294"/>
      <c r="G35" s="294"/>
      <c r="H35" s="213"/>
      <c r="I35" s="213"/>
      <c r="J35" s="194"/>
    </row>
    <row r="36" customFormat="false" ht="19.5" hidden="false" customHeight="true" outlineLevel="0" collapsed="false">
      <c r="A36" s="305" t="s">
        <v>105</v>
      </c>
      <c r="B36" s="300" t="s">
        <v>178</v>
      </c>
      <c r="C36" s="300"/>
      <c r="D36" s="300"/>
      <c r="E36" s="300"/>
      <c r="F36" s="300"/>
      <c r="G36" s="300"/>
      <c r="H36" s="239" t="s">
        <v>58</v>
      </c>
      <c r="I36" s="222" t="s">
        <v>6</v>
      </c>
      <c r="J36" s="194"/>
    </row>
    <row r="37" customFormat="false" ht="19.5" hidden="false" customHeight="true" outlineLevel="0" collapsed="false">
      <c r="A37" s="296" t="s">
        <v>59</v>
      </c>
      <c r="B37" s="306" t="s">
        <v>75</v>
      </c>
      <c r="C37" s="241"/>
      <c r="D37" s="241"/>
      <c r="E37" s="241"/>
      <c r="F37" s="241"/>
      <c r="G37" s="241"/>
      <c r="H37" s="226" t="n">
        <v>0</v>
      </c>
      <c r="I37" s="231" t="n">
        <f aca="false">I20*H37</f>
        <v>0</v>
      </c>
      <c r="J37" s="194"/>
    </row>
    <row r="38" customFormat="false" ht="19.5" hidden="false" customHeight="true" outlineLevel="0" collapsed="false">
      <c r="A38" s="296" t="s">
        <v>61</v>
      </c>
      <c r="B38" s="306" t="s">
        <v>179</v>
      </c>
      <c r="C38" s="241"/>
      <c r="D38" s="241"/>
      <c r="E38" s="241"/>
      <c r="F38" s="241"/>
      <c r="G38" s="241"/>
      <c r="H38" s="226" t="n">
        <v>0.015</v>
      </c>
      <c r="I38" s="231" t="n">
        <f aca="false">I20*H38</f>
        <v>140.25</v>
      </c>
      <c r="J38" s="194"/>
    </row>
    <row r="39" customFormat="false" ht="19.5" hidden="false" customHeight="true" outlineLevel="0" collapsed="false">
      <c r="A39" s="296" t="s">
        <v>70</v>
      </c>
      <c r="B39" s="306" t="s">
        <v>180</v>
      </c>
      <c r="C39" s="241"/>
      <c r="D39" s="241"/>
      <c r="E39" s="241"/>
      <c r="F39" s="241"/>
      <c r="G39" s="241"/>
      <c r="H39" s="226" t="n">
        <v>0.01</v>
      </c>
      <c r="I39" s="231" t="n">
        <f aca="false">I20*H39</f>
        <v>93.5</v>
      </c>
      <c r="J39" s="194"/>
    </row>
    <row r="40" customFormat="false" ht="19.5" hidden="false" customHeight="true" outlineLevel="0" collapsed="false">
      <c r="A40" s="296" t="s">
        <v>78</v>
      </c>
      <c r="B40" s="306" t="s">
        <v>85</v>
      </c>
      <c r="C40" s="241"/>
      <c r="D40" s="241"/>
      <c r="E40" s="241"/>
      <c r="F40" s="241"/>
      <c r="G40" s="241"/>
      <c r="H40" s="226" t="n">
        <v>0.002</v>
      </c>
      <c r="I40" s="231" t="n">
        <f aca="false">I20*H40</f>
        <v>18.7</v>
      </c>
      <c r="J40" s="242"/>
    </row>
    <row r="41" customFormat="false" ht="19.5" hidden="false" customHeight="true" outlineLevel="0" collapsed="false">
      <c r="A41" s="307" t="s">
        <v>80</v>
      </c>
      <c r="B41" s="306" t="s">
        <v>76</v>
      </c>
      <c r="C41" s="241"/>
      <c r="D41" s="241"/>
      <c r="E41" s="241"/>
      <c r="F41" s="241"/>
      <c r="G41" s="241"/>
      <c r="H41" s="226" t="n">
        <v>0.025</v>
      </c>
      <c r="I41" s="231" t="n">
        <f aca="false">I20*H41</f>
        <v>233.75</v>
      </c>
      <c r="J41" s="243"/>
    </row>
    <row r="42" customFormat="false" ht="19.5" hidden="false" customHeight="true" outlineLevel="0" collapsed="false">
      <c r="A42" s="307" t="s">
        <v>82</v>
      </c>
      <c r="B42" s="306" t="s">
        <v>87</v>
      </c>
      <c r="C42" s="241"/>
      <c r="D42" s="241"/>
      <c r="E42" s="241"/>
      <c r="F42" s="241"/>
      <c r="G42" s="241"/>
      <c r="H42" s="226" t="n">
        <v>0.08</v>
      </c>
      <c r="I42" s="231" t="n">
        <f aca="false">I20*H42</f>
        <v>748</v>
      </c>
      <c r="J42" s="230"/>
    </row>
    <row r="43" customFormat="false" ht="19.5" hidden="false" customHeight="true" outlineLevel="0" collapsed="false">
      <c r="A43" s="307" t="s">
        <v>84</v>
      </c>
      <c r="B43" s="306" t="s">
        <v>181</v>
      </c>
      <c r="C43" s="241"/>
      <c r="D43" s="241"/>
      <c r="E43" s="241"/>
      <c r="F43" s="241"/>
      <c r="G43" s="241"/>
      <c r="H43" s="226" t="n">
        <v>0.0399</v>
      </c>
      <c r="I43" s="231" t="n">
        <f aca="false">I20*H43</f>
        <v>373.065</v>
      </c>
      <c r="J43" s="242"/>
    </row>
    <row r="44" customFormat="false" ht="19.5" hidden="false" customHeight="true" outlineLevel="0" collapsed="false">
      <c r="A44" s="307" t="s">
        <v>86</v>
      </c>
      <c r="B44" s="306" t="s">
        <v>83</v>
      </c>
      <c r="C44" s="241"/>
      <c r="D44" s="241"/>
      <c r="E44" s="241"/>
      <c r="F44" s="241"/>
      <c r="G44" s="241"/>
      <c r="H44" s="226" t="n">
        <v>0.006</v>
      </c>
      <c r="I44" s="231" t="n">
        <f aca="false">I20*H44</f>
        <v>56.1</v>
      </c>
      <c r="J44" s="194"/>
    </row>
    <row r="45" customFormat="false" ht="19.5" hidden="false" customHeight="true" outlineLevel="0" collapsed="false">
      <c r="A45" s="298"/>
      <c r="B45" s="308" t="s">
        <v>72</v>
      </c>
      <c r="C45" s="241"/>
      <c r="D45" s="241"/>
      <c r="E45" s="241"/>
      <c r="F45" s="241"/>
      <c r="G45" s="241"/>
      <c r="H45" s="245" t="n">
        <f aca="false">SUM(H37:H44)</f>
        <v>0.1779</v>
      </c>
      <c r="I45" s="229" t="n">
        <f aca="false">TRUNC(SUM(I37:I44),2)</f>
        <v>1663.36</v>
      </c>
      <c r="J45" s="194"/>
    </row>
    <row r="46" customFormat="false" ht="24.75" hidden="false" customHeight="true" outlineLevel="0" collapsed="false">
      <c r="A46" s="294" t="s">
        <v>182</v>
      </c>
      <c r="B46" s="294"/>
      <c r="C46" s="294"/>
      <c r="D46" s="294"/>
      <c r="E46" s="294"/>
      <c r="F46" s="294"/>
      <c r="G46" s="294"/>
      <c r="H46" s="213"/>
      <c r="I46" s="213"/>
      <c r="J46" s="194"/>
    </row>
    <row r="47" customFormat="false" ht="34.5" hidden="false" customHeight="true" outlineLevel="0" collapsed="false">
      <c r="A47" s="305" t="s">
        <v>115</v>
      </c>
      <c r="B47" s="300" t="s">
        <v>183</v>
      </c>
      <c r="C47" s="300"/>
      <c r="D47" s="300"/>
      <c r="E47" s="300"/>
      <c r="F47" s="300"/>
      <c r="G47" s="300"/>
      <c r="H47" s="222"/>
      <c r="I47" s="222" t="s">
        <v>6</v>
      </c>
      <c r="J47" s="194"/>
    </row>
    <row r="48" customFormat="false" ht="19.5" hidden="false" customHeight="true" outlineLevel="0" collapsed="false">
      <c r="A48" s="296" t="s">
        <v>59</v>
      </c>
      <c r="B48" s="215" t="s">
        <v>67</v>
      </c>
      <c r="C48" s="215"/>
      <c r="D48" s="215"/>
      <c r="E48" s="215"/>
      <c r="F48" s="215"/>
      <c r="G48" s="215"/>
      <c r="H48" s="223"/>
      <c r="I48" s="231" t="n">
        <f aca="false">ROUND(I20/12,2)</f>
        <v>779.17</v>
      </c>
      <c r="J48" s="194"/>
    </row>
    <row r="49" customFormat="false" ht="19.5" hidden="false" customHeight="true" outlineLevel="0" collapsed="false">
      <c r="A49" s="296" t="s">
        <v>61</v>
      </c>
      <c r="B49" s="215" t="s">
        <v>184</v>
      </c>
      <c r="C49" s="215"/>
      <c r="D49" s="215"/>
      <c r="E49" s="215"/>
      <c r="F49" s="215"/>
      <c r="G49" s="215"/>
      <c r="H49" s="223"/>
      <c r="I49" s="231" t="n">
        <f aca="false">I20/12/3</f>
        <v>259.722222222222</v>
      </c>
      <c r="J49" s="194"/>
    </row>
    <row r="50" customFormat="false" ht="19.5" hidden="false" customHeight="true" outlineLevel="0" collapsed="false">
      <c r="A50" s="215" t="s">
        <v>69</v>
      </c>
      <c r="B50" s="215"/>
      <c r="C50" s="215"/>
      <c r="D50" s="215"/>
      <c r="E50" s="215"/>
      <c r="F50" s="215"/>
      <c r="G50" s="215"/>
      <c r="H50" s="223"/>
      <c r="I50" s="231" t="n">
        <f aca="false">ROUND(SUM(I48:I49),2)</f>
        <v>1038.89</v>
      </c>
      <c r="J50" s="194"/>
    </row>
    <row r="51" customFormat="false" ht="19.5" hidden="false" customHeight="true" outlineLevel="0" collapsed="false">
      <c r="A51" s="296" t="s">
        <v>70</v>
      </c>
      <c r="B51" s="215" t="s">
        <v>185</v>
      </c>
      <c r="C51" s="215"/>
      <c r="D51" s="215"/>
      <c r="E51" s="215"/>
      <c r="F51" s="215"/>
      <c r="G51" s="215"/>
      <c r="H51" s="223"/>
      <c r="I51" s="231" t="n">
        <f aca="false">I50*H45</f>
        <v>184.818531</v>
      </c>
      <c r="J51" s="194"/>
    </row>
    <row r="52" customFormat="false" ht="19.5" hidden="false" customHeight="true" outlineLevel="0" collapsed="false">
      <c r="A52" s="215" t="s">
        <v>72</v>
      </c>
      <c r="B52" s="215"/>
      <c r="C52" s="215"/>
      <c r="D52" s="215"/>
      <c r="E52" s="215"/>
      <c r="F52" s="215"/>
      <c r="G52" s="215"/>
      <c r="H52" s="223"/>
      <c r="I52" s="229" t="n">
        <f aca="false">SUM(I50:I51)</f>
        <v>1223.708531</v>
      </c>
      <c r="J52" s="194"/>
    </row>
    <row r="53" customFormat="false" ht="19.5" hidden="false" customHeight="true" outlineLevel="0" collapsed="false">
      <c r="A53" s="294" t="s">
        <v>186</v>
      </c>
      <c r="B53" s="294"/>
      <c r="C53" s="294"/>
      <c r="D53" s="294"/>
      <c r="E53" s="294"/>
      <c r="F53" s="294"/>
      <c r="G53" s="294"/>
      <c r="H53" s="213"/>
      <c r="I53" s="213"/>
      <c r="J53" s="194"/>
    </row>
    <row r="54" customFormat="false" ht="19.5" hidden="false" customHeight="true" outlineLevel="0" collapsed="false">
      <c r="A54" s="305" t="s">
        <v>187</v>
      </c>
      <c r="B54" s="300" t="s">
        <v>188</v>
      </c>
      <c r="C54" s="300"/>
      <c r="D54" s="300"/>
      <c r="E54" s="300"/>
      <c r="F54" s="300"/>
      <c r="G54" s="300"/>
      <c r="H54" s="222"/>
      <c r="I54" s="222" t="s">
        <v>6</v>
      </c>
      <c r="J54" s="194"/>
    </row>
    <row r="55" customFormat="false" ht="19.5" hidden="false" customHeight="true" outlineLevel="0" collapsed="false">
      <c r="A55" s="296" t="s">
        <v>59</v>
      </c>
      <c r="B55" s="249" t="s">
        <v>188</v>
      </c>
      <c r="C55" s="249"/>
      <c r="D55" s="249"/>
      <c r="E55" s="249"/>
      <c r="F55" s="249"/>
      <c r="G55" s="249"/>
      <c r="H55" s="247" t="n">
        <v>0.0007</v>
      </c>
      <c r="I55" s="231" t="n">
        <f aca="false">ROUND((I20/3+I20)/12*4/12*0.02,2)</f>
        <v>6.93</v>
      </c>
      <c r="J55" s="194"/>
    </row>
    <row r="56" customFormat="false" ht="19.5" hidden="false" customHeight="true" outlineLevel="0" collapsed="false">
      <c r="A56" s="296" t="s">
        <v>61</v>
      </c>
      <c r="B56" s="249" t="s">
        <v>189</v>
      </c>
      <c r="C56" s="249"/>
      <c r="D56" s="249"/>
      <c r="E56" s="249"/>
      <c r="F56" s="249"/>
      <c r="G56" s="249"/>
      <c r="H56" s="247" t="n">
        <v>0.00012</v>
      </c>
      <c r="I56" s="231" t="n">
        <f aca="false">ROUND(I55*H45,2)</f>
        <v>1.23</v>
      </c>
      <c r="J56" s="194"/>
    </row>
    <row r="57" customFormat="false" ht="36" hidden="false" customHeight="true" outlineLevel="0" collapsed="false">
      <c r="A57" s="309" t="s">
        <v>190</v>
      </c>
      <c r="B57" s="249" t="s">
        <v>191</v>
      </c>
      <c r="C57" s="249"/>
      <c r="D57" s="249"/>
      <c r="E57" s="249"/>
      <c r="F57" s="249"/>
      <c r="G57" s="249"/>
      <c r="H57" s="223"/>
      <c r="I57" s="231" t="n">
        <f aca="false">ROUND((I20+I48)/12*4*0.02*H45,2)</f>
        <v>12.01</v>
      </c>
      <c r="J57" s="194"/>
    </row>
    <row r="58" customFormat="false" ht="19.5" hidden="false" customHeight="true" outlineLevel="0" collapsed="false">
      <c r="A58" s="250"/>
      <c r="B58" s="299" t="s">
        <v>72</v>
      </c>
      <c r="C58" s="299"/>
      <c r="D58" s="299"/>
      <c r="E58" s="299"/>
      <c r="F58" s="299"/>
      <c r="G58" s="299"/>
      <c r="H58" s="228"/>
      <c r="I58" s="229" t="n">
        <f aca="false">ROUND(SUM(I55:I57),2)</f>
        <v>20.17</v>
      </c>
      <c r="J58" s="251"/>
      <c r="K58" s="252"/>
      <c r="L58" s="252"/>
    </row>
    <row r="59" customFormat="false" ht="20.25" hidden="false" customHeight="true" outlineLevel="0" collapsed="false">
      <c r="A59" s="294" t="s">
        <v>192</v>
      </c>
      <c r="B59" s="294"/>
      <c r="C59" s="294"/>
      <c r="D59" s="294"/>
      <c r="E59" s="294"/>
      <c r="F59" s="294"/>
      <c r="G59" s="294"/>
      <c r="H59" s="213"/>
      <c r="I59" s="213"/>
      <c r="J59" s="251"/>
      <c r="K59" s="252"/>
      <c r="L59" s="252"/>
    </row>
    <row r="60" customFormat="false" ht="19.5" hidden="false" customHeight="true" outlineLevel="0" collapsed="false">
      <c r="A60" s="305" t="s">
        <v>193</v>
      </c>
      <c r="B60" s="310" t="s">
        <v>96</v>
      </c>
      <c r="C60" s="310"/>
      <c r="D60" s="310"/>
      <c r="E60" s="310"/>
      <c r="F60" s="310"/>
      <c r="G60" s="310"/>
      <c r="H60" s="254" t="s">
        <v>58</v>
      </c>
      <c r="I60" s="222" t="s">
        <v>6</v>
      </c>
      <c r="J60" s="194"/>
    </row>
    <row r="61" customFormat="false" ht="19.5" hidden="false" customHeight="true" outlineLevel="0" collapsed="false">
      <c r="A61" s="296" t="s">
        <v>59</v>
      </c>
      <c r="B61" s="215" t="s">
        <v>194</v>
      </c>
      <c r="C61" s="215"/>
      <c r="D61" s="215"/>
      <c r="E61" s="215"/>
      <c r="F61" s="215"/>
      <c r="G61" s="215"/>
      <c r="H61" s="226" t="n">
        <v>0.05</v>
      </c>
      <c r="I61" s="231" t="n">
        <f aca="false">I20/12*H61</f>
        <v>38.9583333333333</v>
      </c>
      <c r="J61" s="194"/>
    </row>
    <row r="62" customFormat="false" ht="19.5" hidden="false" customHeight="true" outlineLevel="0" collapsed="false">
      <c r="A62" s="296" t="s">
        <v>61</v>
      </c>
      <c r="B62" s="215" t="s">
        <v>195</v>
      </c>
      <c r="C62" s="215"/>
      <c r="D62" s="215"/>
      <c r="E62" s="215"/>
      <c r="F62" s="215"/>
      <c r="G62" s="215"/>
      <c r="H62" s="255"/>
      <c r="I62" s="231" t="n">
        <f aca="false">I61*8%</f>
        <v>3.11666666666667</v>
      </c>
      <c r="J62" s="194"/>
    </row>
    <row r="63" customFormat="false" ht="19.5" hidden="false" customHeight="true" outlineLevel="0" collapsed="false">
      <c r="A63" s="296" t="s">
        <v>70</v>
      </c>
      <c r="B63" s="215" t="s">
        <v>196</v>
      </c>
      <c r="C63" s="215"/>
      <c r="D63" s="215"/>
      <c r="E63" s="215"/>
      <c r="F63" s="215"/>
      <c r="G63" s="215"/>
      <c r="H63" s="255"/>
      <c r="I63" s="231" t="n">
        <f aca="false">SUM(I64:I65)</f>
        <v>18.7</v>
      </c>
      <c r="J63" s="194"/>
    </row>
    <row r="64" customFormat="false" ht="19.5" hidden="false" customHeight="true" outlineLevel="0" collapsed="false">
      <c r="A64" s="214"/>
      <c r="B64" s="215" t="s">
        <v>87</v>
      </c>
      <c r="C64" s="215"/>
      <c r="D64" s="215"/>
      <c r="E64" s="215"/>
      <c r="F64" s="215"/>
      <c r="G64" s="215"/>
      <c r="H64" s="226" t="n">
        <v>0.4</v>
      </c>
      <c r="I64" s="231" t="n">
        <f aca="false">I20*H64*8%*H61</f>
        <v>14.96</v>
      </c>
      <c r="J64" s="194"/>
    </row>
    <row r="65" customFormat="false" ht="19.5" hidden="false" customHeight="true" outlineLevel="0" collapsed="false">
      <c r="A65" s="214"/>
      <c r="B65" s="215" t="s">
        <v>197</v>
      </c>
      <c r="C65" s="215"/>
      <c r="D65" s="215"/>
      <c r="E65" s="215"/>
      <c r="F65" s="215"/>
      <c r="G65" s="215"/>
      <c r="H65" s="226" t="n">
        <v>0.1</v>
      </c>
      <c r="I65" s="231" t="n">
        <f aca="false">I20*H65*8%*H61</f>
        <v>3.74</v>
      </c>
      <c r="J65" s="194"/>
    </row>
    <row r="66" customFormat="false" ht="19.5" hidden="false" customHeight="true" outlineLevel="0" collapsed="false">
      <c r="A66" s="296" t="s">
        <v>78</v>
      </c>
      <c r="B66" s="215" t="s">
        <v>198</v>
      </c>
      <c r="C66" s="215"/>
      <c r="D66" s="215"/>
      <c r="E66" s="215"/>
      <c r="F66" s="215"/>
      <c r="G66" s="215"/>
      <c r="H66" s="226" t="n">
        <v>0.05</v>
      </c>
      <c r="I66" s="231" t="n">
        <f aca="false">I20/30/12*7*H66</f>
        <v>9.09027777777778</v>
      </c>
      <c r="J66" s="194"/>
    </row>
    <row r="67" customFormat="false" ht="19.5" hidden="false" customHeight="true" outlineLevel="0" collapsed="false">
      <c r="A67" s="307" t="s">
        <v>80</v>
      </c>
      <c r="B67" s="215" t="s">
        <v>199</v>
      </c>
      <c r="C67" s="215"/>
      <c r="D67" s="215"/>
      <c r="E67" s="215"/>
      <c r="F67" s="215"/>
      <c r="G67" s="215"/>
      <c r="H67" s="255"/>
      <c r="I67" s="231" t="n">
        <f aca="false">I66*H45</f>
        <v>1.61716041666667</v>
      </c>
      <c r="J67" s="194"/>
    </row>
    <row r="68" customFormat="false" ht="19.5" hidden="false" customHeight="true" outlineLevel="0" collapsed="false">
      <c r="A68" s="307" t="s">
        <v>82</v>
      </c>
      <c r="B68" s="215" t="s">
        <v>200</v>
      </c>
      <c r="C68" s="215"/>
      <c r="D68" s="215"/>
      <c r="E68" s="215"/>
      <c r="F68" s="215"/>
      <c r="G68" s="215"/>
      <c r="H68" s="255"/>
      <c r="I68" s="231" t="n">
        <f aca="false">SUM(I69:I70)</f>
        <v>18.7</v>
      </c>
      <c r="J68" s="194"/>
    </row>
    <row r="69" customFormat="false" ht="19.5" hidden="false" customHeight="true" outlineLevel="0" collapsed="false">
      <c r="A69" s="211"/>
      <c r="B69" s="215" t="s">
        <v>87</v>
      </c>
      <c r="C69" s="215"/>
      <c r="D69" s="215"/>
      <c r="E69" s="215"/>
      <c r="F69" s="215"/>
      <c r="G69" s="215"/>
      <c r="H69" s="226" t="n">
        <v>0.4</v>
      </c>
      <c r="I69" s="231" t="n">
        <f aca="false">I20*H69*8%*H66</f>
        <v>14.96</v>
      </c>
      <c r="J69" s="194"/>
    </row>
    <row r="70" customFormat="false" ht="19.5" hidden="false" customHeight="true" outlineLevel="0" collapsed="false">
      <c r="A70" s="211"/>
      <c r="B70" s="215" t="s">
        <v>197</v>
      </c>
      <c r="C70" s="215"/>
      <c r="D70" s="215"/>
      <c r="E70" s="215"/>
      <c r="F70" s="215"/>
      <c r="G70" s="215"/>
      <c r="H70" s="226" t="n">
        <v>0.1</v>
      </c>
      <c r="I70" s="231" t="n">
        <f aca="false">I20*H70*8%*H66</f>
        <v>3.74</v>
      </c>
      <c r="J70" s="257"/>
      <c r="K70" s="258"/>
      <c r="L70" s="258"/>
      <c r="M70" s="258"/>
      <c r="N70" s="258"/>
      <c r="O70" s="258"/>
      <c r="P70" s="258"/>
      <c r="Q70" s="258"/>
      <c r="R70" s="258"/>
      <c r="S70" s="258"/>
      <c r="T70" s="258"/>
      <c r="U70" s="258"/>
      <c r="V70" s="258"/>
    </row>
    <row r="71" customFormat="false" ht="19.5" hidden="false" customHeight="true" outlineLevel="0" collapsed="false">
      <c r="A71" s="211"/>
      <c r="B71" s="306" t="s">
        <v>72</v>
      </c>
      <c r="C71" s="241"/>
      <c r="D71" s="241"/>
      <c r="E71" s="241"/>
      <c r="F71" s="241"/>
      <c r="G71" s="241"/>
      <c r="H71" s="255"/>
      <c r="I71" s="229" t="n">
        <f aca="false">I61+I62+I63+I66+I67+I68</f>
        <v>90.1824381944444</v>
      </c>
      <c r="J71" s="257"/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</row>
    <row r="72" customFormat="false" ht="36" hidden="false" customHeight="true" outlineLevel="0" collapsed="false">
      <c r="A72" s="294" t="s">
        <v>201</v>
      </c>
      <c r="B72" s="294"/>
      <c r="C72" s="294"/>
      <c r="D72" s="294"/>
      <c r="E72" s="294"/>
      <c r="F72" s="294"/>
      <c r="G72" s="294"/>
      <c r="H72" s="213"/>
      <c r="I72" s="213"/>
      <c r="J72" s="257"/>
      <c r="K72" s="258"/>
      <c r="L72" s="258"/>
      <c r="M72" s="258"/>
      <c r="N72" s="258"/>
      <c r="O72" s="258"/>
      <c r="P72" s="258"/>
      <c r="Q72" s="258"/>
      <c r="R72" s="258"/>
      <c r="S72" s="258"/>
      <c r="T72" s="258"/>
      <c r="U72" s="258"/>
      <c r="V72" s="258"/>
    </row>
    <row r="73" customFormat="false" ht="32.25" hidden="false" customHeight="true" outlineLevel="0" collapsed="false">
      <c r="A73" s="305" t="s">
        <v>202</v>
      </c>
      <c r="B73" s="300" t="s">
        <v>226</v>
      </c>
      <c r="C73" s="300"/>
      <c r="D73" s="300"/>
      <c r="E73" s="300"/>
      <c r="F73" s="300"/>
      <c r="G73" s="300"/>
      <c r="H73" s="222"/>
      <c r="I73" s="222" t="s">
        <v>6</v>
      </c>
      <c r="J73" s="257"/>
      <c r="K73" s="258"/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8"/>
    </row>
    <row r="74" customFormat="false" ht="19.5" hidden="false" customHeight="true" outlineLevel="0" collapsed="false">
      <c r="A74" s="296" t="s">
        <v>59</v>
      </c>
      <c r="B74" s="215" t="s">
        <v>107</v>
      </c>
      <c r="C74" s="215"/>
      <c r="D74" s="215"/>
      <c r="E74" s="215"/>
      <c r="F74" s="215"/>
      <c r="G74" s="215"/>
      <c r="H74" s="223"/>
      <c r="I74" s="231" t="n">
        <f aca="false">ROUND(I20/12,2)</f>
        <v>779.17</v>
      </c>
      <c r="J74" s="257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</row>
    <row r="75" customFormat="false" ht="19.5" hidden="false" customHeight="true" outlineLevel="0" collapsed="false">
      <c r="A75" s="296" t="s">
        <v>61</v>
      </c>
      <c r="B75" s="215" t="s">
        <v>204</v>
      </c>
      <c r="C75" s="215"/>
      <c r="D75" s="215"/>
      <c r="E75" s="215"/>
      <c r="F75" s="215"/>
      <c r="G75" s="215"/>
      <c r="H75" s="223"/>
      <c r="I75" s="231" t="n">
        <f aca="false">ROUND(I20/30/12*5,2)</f>
        <v>129.86</v>
      </c>
      <c r="J75" s="257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</row>
    <row r="76" customFormat="false" ht="19.5" hidden="false" customHeight="true" outlineLevel="0" collapsed="false">
      <c r="A76" s="296" t="s">
        <v>70</v>
      </c>
      <c r="B76" s="215" t="s">
        <v>205</v>
      </c>
      <c r="C76" s="215"/>
      <c r="D76" s="215"/>
      <c r="E76" s="215"/>
      <c r="F76" s="215"/>
      <c r="G76" s="215"/>
      <c r="H76" s="223"/>
      <c r="I76" s="231" t="n">
        <f aca="false">ROUND(I20/30/12*5*1.5%,2)</f>
        <v>1.95</v>
      </c>
      <c r="J76" s="257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</row>
    <row r="77" customFormat="false" ht="19.5" hidden="false" customHeight="true" outlineLevel="0" collapsed="false">
      <c r="A77" s="296" t="s">
        <v>78</v>
      </c>
      <c r="B77" s="215" t="s">
        <v>120</v>
      </c>
      <c r="C77" s="215"/>
      <c r="D77" s="215"/>
      <c r="E77" s="215"/>
      <c r="F77" s="215"/>
      <c r="G77" s="215"/>
      <c r="H77" s="223"/>
      <c r="I77" s="231" t="n">
        <f aca="false">ROUND(I20/30/12*1,2)</f>
        <v>25.97</v>
      </c>
      <c r="J77" s="257"/>
      <c r="K77" s="258"/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</row>
    <row r="78" customFormat="false" ht="19.5" hidden="false" customHeight="true" outlineLevel="0" collapsed="false">
      <c r="A78" s="307" t="s">
        <v>80</v>
      </c>
      <c r="B78" s="215" t="s">
        <v>206</v>
      </c>
      <c r="C78" s="215"/>
      <c r="D78" s="215"/>
      <c r="E78" s="215"/>
      <c r="F78" s="215"/>
      <c r="G78" s="215"/>
      <c r="H78" s="223"/>
      <c r="I78" s="231" t="n">
        <f aca="false">ROUND(I20/30/12*8%*15,2)</f>
        <v>31.17</v>
      </c>
      <c r="J78" s="257"/>
      <c r="K78" s="258"/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</row>
    <row r="79" customFormat="false" ht="19.5" hidden="false" customHeight="true" outlineLevel="0" collapsed="false">
      <c r="A79" s="299" t="s">
        <v>69</v>
      </c>
      <c r="B79" s="299"/>
      <c r="C79" s="299"/>
      <c r="D79" s="299"/>
      <c r="E79" s="299"/>
      <c r="F79" s="299"/>
      <c r="G79" s="299"/>
      <c r="H79" s="228"/>
      <c r="I79" s="229" t="n">
        <f aca="false">ROUND(SUM(I74:I78),2)</f>
        <v>968.12</v>
      </c>
      <c r="J79" s="257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</row>
    <row r="80" customFormat="false" ht="19.5" hidden="false" customHeight="true" outlineLevel="0" collapsed="false">
      <c r="A80" s="311" t="s">
        <v>82</v>
      </c>
      <c r="B80" s="215" t="s">
        <v>207</v>
      </c>
      <c r="C80" s="215"/>
      <c r="D80" s="215"/>
      <c r="E80" s="215"/>
      <c r="F80" s="215"/>
      <c r="G80" s="215"/>
      <c r="H80" s="223"/>
      <c r="I80" s="260" t="n">
        <f aca="false">ROUND(I79*H45,2)</f>
        <v>172.23</v>
      </c>
      <c r="J80" s="257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</row>
    <row r="81" customFormat="false" ht="19.5" hidden="false" customHeight="true" outlineLevel="0" collapsed="false">
      <c r="A81" s="299" t="s">
        <v>72</v>
      </c>
      <c r="B81" s="299"/>
      <c r="C81" s="299"/>
      <c r="D81" s="299"/>
      <c r="E81" s="299"/>
      <c r="F81" s="299"/>
      <c r="G81" s="299"/>
      <c r="H81" s="228"/>
      <c r="I81" s="229" t="n">
        <f aca="false">ROUND(SUM(I79:I80),2)</f>
        <v>1140.35</v>
      </c>
      <c r="J81" s="194"/>
    </row>
    <row r="82" customFormat="false" ht="19.5" hidden="false" customHeight="true" outlineLevel="0" collapsed="false">
      <c r="A82" s="294" t="s">
        <v>208</v>
      </c>
      <c r="B82" s="294"/>
      <c r="C82" s="294"/>
      <c r="D82" s="294"/>
      <c r="E82" s="294"/>
      <c r="F82" s="294"/>
      <c r="G82" s="294"/>
      <c r="H82" s="213"/>
      <c r="I82" s="213"/>
      <c r="J82" s="194"/>
    </row>
    <row r="83" customFormat="false" ht="19.5" hidden="false" customHeight="true" outlineLevel="0" collapsed="false">
      <c r="A83" s="219" t="n">
        <v>4</v>
      </c>
      <c r="B83" s="300" t="s">
        <v>209</v>
      </c>
      <c r="C83" s="300"/>
      <c r="D83" s="300"/>
      <c r="E83" s="300"/>
      <c r="F83" s="300"/>
      <c r="G83" s="300"/>
      <c r="H83" s="222"/>
      <c r="I83" s="222" t="s">
        <v>6</v>
      </c>
      <c r="J83" s="194"/>
    </row>
    <row r="84" customFormat="false" ht="19.5" hidden="false" customHeight="true" outlineLevel="0" collapsed="false">
      <c r="A84" s="296" t="s">
        <v>105</v>
      </c>
      <c r="B84" s="215" t="s">
        <v>178</v>
      </c>
      <c r="C84" s="215"/>
      <c r="D84" s="215"/>
      <c r="E84" s="215"/>
      <c r="F84" s="215"/>
      <c r="G84" s="215"/>
      <c r="H84" s="223"/>
      <c r="I84" s="231" t="n">
        <f aca="false">I45</f>
        <v>1663.36</v>
      </c>
      <c r="J84" s="194"/>
    </row>
    <row r="85" customFormat="false" ht="19.5" hidden="false" customHeight="true" outlineLevel="0" collapsed="false">
      <c r="A85" s="296" t="s">
        <v>115</v>
      </c>
      <c r="B85" s="215" t="s">
        <v>210</v>
      </c>
      <c r="C85" s="215"/>
      <c r="D85" s="215"/>
      <c r="E85" s="215"/>
      <c r="F85" s="215"/>
      <c r="G85" s="215"/>
      <c r="H85" s="223"/>
      <c r="I85" s="231" t="n">
        <f aca="false">I52</f>
        <v>1223.708531</v>
      </c>
      <c r="J85" s="194"/>
    </row>
    <row r="86" customFormat="false" ht="19.5" hidden="false" customHeight="true" outlineLevel="0" collapsed="false">
      <c r="A86" s="296" t="s">
        <v>187</v>
      </c>
      <c r="B86" s="215" t="s">
        <v>188</v>
      </c>
      <c r="C86" s="215"/>
      <c r="D86" s="215"/>
      <c r="E86" s="215"/>
      <c r="F86" s="215"/>
      <c r="G86" s="215"/>
      <c r="H86" s="223"/>
      <c r="I86" s="231" t="n">
        <f aca="false">I58</f>
        <v>20.17</v>
      </c>
      <c r="J86" s="261"/>
      <c r="K86" s="262"/>
      <c r="L86" s="262"/>
      <c r="M86" s="262"/>
      <c r="N86" s="262"/>
      <c r="O86" s="262"/>
      <c r="P86" s="262"/>
      <c r="Q86" s="262"/>
      <c r="R86" s="263"/>
    </row>
    <row r="87" s="265" customFormat="true" ht="19.5" hidden="false" customHeight="true" outlineLevel="0" collapsed="false">
      <c r="A87" s="296" t="s">
        <v>193</v>
      </c>
      <c r="B87" s="215" t="s">
        <v>211</v>
      </c>
      <c r="C87" s="215"/>
      <c r="D87" s="215"/>
      <c r="E87" s="215"/>
      <c r="F87" s="215"/>
      <c r="G87" s="215"/>
      <c r="H87" s="223"/>
      <c r="I87" s="231" t="n">
        <f aca="false">I71</f>
        <v>90.1824381944444</v>
      </c>
      <c r="J87" s="264"/>
    </row>
    <row r="88" customFormat="false" ht="19.5" hidden="false" customHeight="true" outlineLevel="0" collapsed="false">
      <c r="A88" s="307" t="s">
        <v>202</v>
      </c>
      <c r="B88" s="215" t="s">
        <v>119</v>
      </c>
      <c r="C88" s="215"/>
      <c r="D88" s="215"/>
      <c r="E88" s="215"/>
      <c r="F88" s="215"/>
      <c r="G88" s="215"/>
      <c r="H88" s="223"/>
      <c r="I88" s="231" t="n">
        <f aca="false">I81</f>
        <v>1140.35</v>
      </c>
      <c r="J88" s="194"/>
    </row>
    <row r="89" customFormat="false" ht="19.5" hidden="false" customHeight="true" outlineLevel="0" collapsed="false">
      <c r="A89" s="299" t="s">
        <v>72</v>
      </c>
      <c r="B89" s="299"/>
      <c r="C89" s="299"/>
      <c r="D89" s="299"/>
      <c r="E89" s="299"/>
      <c r="F89" s="299"/>
      <c r="G89" s="299"/>
      <c r="H89" s="228"/>
      <c r="I89" s="229" t="n">
        <f aca="false">SUM(I84:I88)</f>
        <v>4137.77096919444</v>
      </c>
      <c r="J89" s="194"/>
    </row>
    <row r="90" customFormat="false" ht="19.5" hidden="false" customHeight="true" outlineLevel="0" collapsed="false">
      <c r="A90" s="294" t="s">
        <v>212</v>
      </c>
      <c r="B90" s="294"/>
      <c r="C90" s="294"/>
      <c r="D90" s="294"/>
      <c r="E90" s="294"/>
      <c r="F90" s="294"/>
      <c r="G90" s="294"/>
      <c r="H90" s="213"/>
      <c r="I90" s="213"/>
      <c r="J90" s="194"/>
    </row>
    <row r="91" customFormat="false" ht="19.5" hidden="false" customHeight="true" outlineLevel="0" collapsed="false">
      <c r="A91" s="219" t="n">
        <v>5</v>
      </c>
      <c r="B91" s="304" t="s">
        <v>128</v>
      </c>
      <c r="C91" s="304"/>
      <c r="D91" s="304"/>
      <c r="E91" s="304"/>
      <c r="F91" s="304"/>
      <c r="G91" s="304"/>
      <c r="H91" s="239" t="s">
        <v>58</v>
      </c>
      <c r="I91" s="222" t="s">
        <v>6</v>
      </c>
      <c r="J91" s="194"/>
    </row>
    <row r="92" customFormat="false" ht="19.5" hidden="false" customHeight="true" outlineLevel="0" collapsed="false">
      <c r="A92" s="296" t="s">
        <v>59</v>
      </c>
      <c r="B92" s="215" t="s">
        <v>129</v>
      </c>
      <c r="C92" s="215"/>
      <c r="D92" s="215"/>
      <c r="E92" s="215"/>
      <c r="F92" s="215"/>
      <c r="G92" s="215"/>
      <c r="H92" s="226" t="n">
        <v>0</v>
      </c>
      <c r="I92" s="231" t="n">
        <f aca="false">I111*H92</f>
        <v>0</v>
      </c>
      <c r="J92" s="194"/>
    </row>
    <row r="93" customFormat="false" ht="21" hidden="false" customHeight="true" outlineLevel="0" collapsed="false">
      <c r="A93" s="296" t="s">
        <v>61</v>
      </c>
      <c r="B93" s="215" t="s">
        <v>132</v>
      </c>
      <c r="C93" s="215"/>
      <c r="D93" s="215"/>
      <c r="E93" s="215"/>
      <c r="F93" s="215"/>
      <c r="G93" s="215"/>
      <c r="H93" s="266"/>
      <c r="I93" s="267"/>
      <c r="J93" s="194"/>
    </row>
    <row r="94" customFormat="false" ht="17.25" hidden="false" customHeight="true" outlineLevel="0" collapsed="false">
      <c r="A94" s="214"/>
      <c r="B94" s="215" t="s">
        <v>133</v>
      </c>
      <c r="C94" s="215"/>
      <c r="D94" s="215"/>
      <c r="E94" s="215"/>
      <c r="F94" s="215"/>
      <c r="G94" s="215"/>
      <c r="H94" s="266"/>
      <c r="I94" s="270" t="n">
        <f aca="false">1-(H97+H98+H100+H101)</f>
        <v>0.8685</v>
      </c>
      <c r="J94" s="194"/>
    </row>
    <row r="95" customFormat="false" ht="19.5" hidden="false" customHeight="true" outlineLevel="0" collapsed="false">
      <c r="A95" s="214"/>
      <c r="B95" s="215" t="s">
        <v>134</v>
      </c>
      <c r="C95" s="215"/>
      <c r="D95" s="215"/>
      <c r="E95" s="215"/>
      <c r="F95" s="215"/>
      <c r="G95" s="215"/>
      <c r="H95" s="271"/>
      <c r="I95" s="211" t="n">
        <f aca="false">(I103+I102)/I94</f>
        <v>15634.4628315422</v>
      </c>
      <c r="J95" s="194"/>
    </row>
    <row r="96" customFormat="false" ht="19.5" hidden="false" customHeight="true" outlineLevel="0" collapsed="false">
      <c r="A96" s="214"/>
      <c r="B96" s="215" t="s">
        <v>213</v>
      </c>
      <c r="C96" s="215"/>
      <c r="D96" s="215"/>
      <c r="E96" s="215"/>
      <c r="F96" s="215"/>
      <c r="G96" s="215"/>
      <c r="H96" s="266"/>
      <c r="I96" s="267"/>
      <c r="J96" s="194"/>
    </row>
    <row r="97" customFormat="false" ht="19.5" hidden="false" customHeight="true" outlineLevel="0" collapsed="false">
      <c r="A97" s="214"/>
      <c r="B97" s="215" t="s">
        <v>137</v>
      </c>
      <c r="C97" s="215"/>
      <c r="D97" s="215"/>
      <c r="E97" s="215"/>
      <c r="F97" s="215"/>
      <c r="G97" s="215"/>
      <c r="H97" s="226" t="n">
        <v>0.0065</v>
      </c>
      <c r="I97" s="231" t="n">
        <f aca="false">I95*H97</f>
        <v>101.624008405025</v>
      </c>
      <c r="J97" s="194"/>
    </row>
    <row r="98" customFormat="false" ht="19.5" hidden="false" customHeight="true" outlineLevel="0" collapsed="false">
      <c r="A98" s="214"/>
      <c r="B98" s="215" t="s">
        <v>138</v>
      </c>
      <c r="C98" s="215"/>
      <c r="D98" s="215"/>
      <c r="E98" s="215"/>
      <c r="F98" s="215"/>
      <c r="G98" s="215"/>
      <c r="H98" s="226" t="n">
        <v>0.03</v>
      </c>
      <c r="I98" s="231" t="n">
        <f aca="false">I95*H98</f>
        <v>469.033884946267</v>
      </c>
      <c r="J98" s="194"/>
    </row>
    <row r="99" customFormat="false" ht="19.5" hidden="false" customHeight="true" outlineLevel="0" collapsed="false">
      <c r="A99" s="211"/>
      <c r="B99" s="215" t="s">
        <v>214</v>
      </c>
      <c r="C99" s="215"/>
      <c r="D99" s="215"/>
      <c r="E99" s="215"/>
      <c r="F99" s="215"/>
      <c r="G99" s="215"/>
      <c r="H99" s="266"/>
      <c r="I99" s="272"/>
      <c r="J99" s="230"/>
    </row>
    <row r="100" customFormat="false" ht="19.5" hidden="false" customHeight="true" outlineLevel="0" collapsed="false">
      <c r="A100" s="211"/>
      <c r="B100" s="215" t="s">
        <v>141</v>
      </c>
      <c r="C100" s="215"/>
      <c r="D100" s="215"/>
      <c r="E100" s="215"/>
      <c r="F100" s="215"/>
      <c r="G100" s="215"/>
      <c r="H100" s="226" t="n">
        <v>0.05</v>
      </c>
      <c r="I100" s="231" t="n">
        <f aca="false">I95*H100</f>
        <v>781.723141577113</v>
      </c>
      <c r="J100" s="273"/>
    </row>
    <row r="101" customFormat="false" ht="19.5" hidden="false" customHeight="true" outlineLevel="0" collapsed="false">
      <c r="A101" s="211"/>
      <c r="B101" s="215" t="s">
        <v>215</v>
      </c>
      <c r="C101" s="215"/>
      <c r="D101" s="215"/>
      <c r="E101" s="215"/>
      <c r="F101" s="215"/>
      <c r="G101" s="215"/>
      <c r="H101" s="226" t="n">
        <v>0.045</v>
      </c>
      <c r="I101" s="231" t="n">
        <f aca="false">H101*I95</f>
        <v>703.550827419401</v>
      </c>
      <c r="J101" s="273"/>
    </row>
    <row r="102" customFormat="false" ht="19.5" hidden="false" customHeight="true" outlineLevel="0" collapsed="false">
      <c r="A102" s="307" t="s">
        <v>70</v>
      </c>
      <c r="B102" s="215" t="s">
        <v>130</v>
      </c>
      <c r="C102" s="215"/>
      <c r="D102" s="215"/>
      <c r="E102" s="215"/>
      <c r="F102" s="215"/>
      <c r="G102" s="215"/>
      <c r="H102" s="226" t="n">
        <v>0</v>
      </c>
      <c r="I102" s="231" t="n">
        <f aca="false">I103*H102</f>
        <v>0</v>
      </c>
      <c r="J102" s="194"/>
    </row>
    <row r="103" customFormat="false" ht="19.5" hidden="false" customHeight="true" outlineLevel="0" collapsed="false">
      <c r="A103" s="211"/>
      <c r="B103" s="215" t="s">
        <v>131</v>
      </c>
      <c r="C103" s="215"/>
      <c r="D103" s="215"/>
      <c r="E103" s="215"/>
      <c r="F103" s="215"/>
      <c r="G103" s="215"/>
      <c r="H103" s="223"/>
      <c r="I103" s="211" t="n">
        <f aca="false">I111+I92</f>
        <v>13578.5309691944</v>
      </c>
      <c r="J103" s="230"/>
    </row>
    <row r="104" customFormat="false" ht="19.5" hidden="false" customHeight="true" outlineLevel="0" collapsed="false">
      <c r="A104" s="298"/>
      <c r="B104" s="299" t="s">
        <v>72</v>
      </c>
      <c r="C104" s="299"/>
      <c r="D104" s="299"/>
      <c r="E104" s="299"/>
      <c r="F104" s="299"/>
      <c r="G104" s="299"/>
      <c r="H104" s="245" t="n">
        <f aca="false">SUM(H92:H102)</f>
        <v>0.1315</v>
      </c>
      <c r="I104" s="229" t="n">
        <f aca="false">I92+I97+I98+I100+I102+I101</f>
        <v>2055.93186234781</v>
      </c>
      <c r="J104" s="194"/>
    </row>
    <row r="105" customFormat="false" ht="25.5" hidden="false" customHeight="true" outlineLevel="0" collapsed="false">
      <c r="A105" s="294" t="s">
        <v>143</v>
      </c>
      <c r="B105" s="294"/>
      <c r="C105" s="294"/>
      <c r="D105" s="294"/>
      <c r="E105" s="294"/>
      <c r="F105" s="294"/>
      <c r="G105" s="294"/>
      <c r="H105" s="213"/>
      <c r="I105" s="213"/>
      <c r="J105" s="194"/>
    </row>
    <row r="106" customFormat="false" ht="33.75" hidden="false" customHeight="true" outlineLevel="0" collapsed="false">
      <c r="A106" s="222"/>
      <c r="B106" s="274" t="s">
        <v>144</v>
      </c>
      <c r="C106" s="274"/>
      <c r="D106" s="274"/>
      <c r="E106" s="274"/>
      <c r="F106" s="274"/>
      <c r="G106" s="274"/>
      <c r="H106" s="275"/>
      <c r="I106" s="220" t="s">
        <v>6</v>
      </c>
      <c r="J106" s="194"/>
    </row>
    <row r="107" customFormat="false" ht="19.5" hidden="false" customHeight="true" outlineLevel="0" collapsed="false">
      <c r="A107" s="307" t="s">
        <v>59</v>
      </c>
      <c r="B107" s="215" t="s">
        <v>145</v>
      </c>
      <c r="C107" s="215"/>
      <c r="D107" s="215"/>
      <c r="E107" s="215"/>
      <c r="F107" s="215"/>
      <c r="G107" s="215"/>
      <c r="H107" s="211"/>
      <c r="I107" s="231" t="n">
        <f aca="false">I20</f>
        <v>9350</v>
      </c>
      <c r="J107" s="194"/>
    </row>
    <row r="108" customFormat="false" ht="18.75" hidden="false" customHeight="true" outlineLevel="0" collapsed="false">
      <c r="A108" s="307" t="s">
        <v>61</v>
      </c>
      <c r="B108" s="215" t="s">
        <v>216</v>
      </c>
      <c r="C108" s="215"/>
      <c r="D108" s="215"/>
      <c r="E108" s="215"/>
      <c r="F108" s="215"/>
      <c r="G108" s="215"/>
      <c r="H108" s="211"/>
      <c r="I108" s="231" t="n">
        <f aca="false">I27</f>
        <v>90.76</v>
      </c>
      <c r="J108" s="194"/>
    </row>
    <row r="109" customFormat="false" ht="36" hidden="false" customHeight="true" outlineLevel="0" collapsed="false">
      <c r="A109" s="307" t="s">
        <v>70</v>
      </c>
      <c r="B109" s="215" t="s">
        <v>217</v>
      </c>
      <c r="C109" s="215"/>
      <c r="D109" s="215"/>
      <c r="E109" s="215"/>
      <c r="F109" s="215"/>
      <c r="G109" s="215"/>
      <c r="H109" s="211"/>
      <c r="I109" s="231" t="n">
        <f aca="false">I33</f>
        <v>0</v>
      </c>
      <c r="J109" s="276"/>
    </row>
    <row r="110" customFormat="false" ht="19.5" hidden="false" customHeight="true" outlineLevel="0" collapsed="false">
      <c r="A110" s="307" t="s">
        <v>78</v>
      </c>
      <c r="B110" s="249" t="s">
        <v>209</v>
      </c>
      <c r="C110" s="249"/>
      <c r="D110" s="249"/>
      <c r="E110" s="249"/>
      <c r="F110" s="249"/>
      <c r="G110" s="249"/>
      <c r="H110" s="277"/>
      <c r="I110" s="231" t="n">
        <f aca="false">I89</f>
        <v>4137.77096919444</v>
      </c>
      <c r="J110" s="194"/>
    </row>
    <row r="111" customFormat="false" ht="25.5" hidden="false" customHeight="true" outlineLevel="0" collapsed="false">
      <c r="A111" s="299" t="s">
        <v>218</v>
      </c>
      <c r="B111" s="299"/>
      <c r="C111" s="299"/>
      <c r="D111" s="299"/>
      <c r="E111" s="299"/>
      <c r="F111" s="299"/>
      <c r="G111" s="299"/>
      <c r="H111" s="228"/>
      <c r="I111" s="229" t="n">
        <f aca="false">SUM(I107:I110)</f>
        <v>13578.5309691944</v>
      </c>
      <c r="J111" s="194"/>
    </row>
    <row r="112" customFormat="false" ht="20.25" hidden="false" customHeight="true" outlineLevel="0" collapsed="false">
      <c r="A112" s="307" t="s">
        <v>80</v>
      </c>
      <c r="B112" s="249" t="s">
        <v>219</v>
      </c>
      <c r="C112" s="249"/>
      <c r="D112" s="249"/>
      <c r="E112" s="249"/>
      <c r="F112" s="249"/>
      <c r="G112" s="249"/>
      <c r="H112" s="277"/>
      <c r="I112" s="231" t="n">
        <f aca="false">I104</f>
        <v>2055.93186234781</v>
      </c>
      <c r="J112" s="194"/>
    </row>
    <row r="113" customFormat="false" ht="20.25" hidden="false" customHeight="true" outlineLevel="0" collapsed="false">
      <c r="A113" s="299" t="s">
        <v>152</v>
      </c>
      <c r="B113" s="299"/>
      <c r="C113" s="299"/>
      <c r="D113" s="299"/>
      <c r="E113" s="299"/>
      <c r="F113" s="299"/>
      <c r="G113" s="299"/>
      <c r="H113" s="228"/>
      <c r="I113" s="229" t="n">
        <f aca="false">SUM(I111:I112)</f>
        <v>15634.4628315422</v>
      </c>
      <c r="J113" s="194"/>
    </row>
    <row r="114" customFormat="false" ht="20.25" hidden="false" customHeight="true" outlineLevel="0" collapsed="false">
      <c r="J114" s="194"/>
    </row>
    <row r="115" customFormat="false" ht="19.5" hidden="false" customHeight="true" outlineLevel="0" collapsed="false">
      <c r="A115" s="312" t="s">
        <v>234</v>
      </c>
      <c r="B115" s="312"/>
      <c r="C115" s="312"/>
      <c r="D115" s="312"/>
      <c r="E115" s="312"/>
      <c r="F115" s="312"/>
      <c r="G115" s="312"/>
      <c r="H115" s="312"/>
    </row>
    <row r="116" customFormat="false" ht="19.5" hidden="false" customHeight="true" outlineLevel="0" collapsed="false">
      <c r="A116" s="312" t="s">
        <v>242</v>
      </c>
      <c r="B116" s="312"/>
      <c r="C116" s="312"/>
      <c r="D116" s="312"/>
      <c r="E116" s="312"/>
      <c r="F116" s="312"/>
      <c r="G116" s="312"/>
      <c r="H116" s="312"/>
    </row>
    <row r="117" customFormat="false" ht="33.75" hidden="false" customHeight="true" outlineLevel="0" collapsed="false">
      <c r="A117" s="313" t="s">
        <v>235</v>
      </c>
      <c r="B117" s="313"/>
      <c r="C117" s="313"/>
      <c r="D117" s="313"/>
      <c r="E117" s="314" t="s">
        <v>236</v>
      </c>
      <c r="F117" s="314"/>
      <c r="G117" s="314" t="s">
        <v>237</v>
      </c>
      <c r="H117" s="314"/>
    </row>
    <row r="118" customFormat="false" ht="19.5" hidden="false" customHeight="true" outlineLevel="0" collapsed="false">
      <c r="A118" s="315" t="n">
        <f aca="false">I113/220</f>
        <v>71.0657401433739</v>
      </c>
      <c r="B118" s="315"/>
      <c r="C118" s="315"/>
      <c r="D118" s="315"/>
      <c r="E118" s="315" t="n">
        <f aca="false">A118*1.7</f>
        <v>120.811758243736</v>
      </c>
      <c r="F118" s="315"/>
      <c r="G118" s="315" t="n">
        <f aca="false">A118*2</f>
        <v>142.131480286748</v>
      </c>
      <c r="H118" s="315"/>
    </row>
    <row r="65508" customFormat="false" ht="12.75" hidden="false" customHeight="true" outlineLevel="0" collapsed="false"/>
    <row r="65509" customFormat="false" ht="12.75" hidden="false" customHeight="true" outlineLevel="0" collapsed="false"/>
    <row r="65510" customFormat="false" ht="12.75" hidden="false" customHeight="true" outlineLevel="0" collapsed="false"/>
    <row r="65511" customFormat="false" ht="12.75" hidden="false" customHeight="true" outlineLevel="0" collapsed="false"/>
    <row r="65512" customFormat="false" ht="12.75" hidden="false" customHeight="true" outlineLevel="0" collapsed="false"/>
    <row r="65513" customFormat="false" ht="12.75" hidden="false" customHeight="true" outlineLevel="0" collapsed="false"/>
    <row r="65514" customFormat="false" ht="12.75" hidden="false" customHeight="true" outlineLevel="0" collapsed="false"/>
    <row r="65515" customFormat="false" ht="12.75" hidden="false" customHeight="true" outlineLevel="0" collapsed="false"/>
    <row r="65516" customFormat="false" ht="12.75" hidden="false" customHeight="true" outlineLevel="0" collapsed="false"/>
    <row r="65517" customFormat="false" ht="12.75" hidden="false" customHeight="true" outlineLevel="0" collapsed="false"/>
    <row r="65518" customFormat="false" ht="12.75" hidden="false" customHeight="true" outlineLevel="0" collapsed="false"/>
    <row r="65519" customFormat="false" ht="12.75" hidden="false" customHeight="true" outlineLevel="0" collapsed="false"/>
    <row r="65520" customFormat="false" ht="12.75" hidden="false" customHeight="true" outlineLevel="0" collapsed="false"/>
    <row r="65521" customFormat="false" ht="12.75" hidden="false" customHeight="true" outlineLevel="0" collapsed="false"/>
    <row r="65522" customFormat="false" ht="12.75" hidden="false" customHeight="true" outlineLevel="0" collapsed="false"/>
    <row r="65523" customFormat="false" ht="12.75" hidden="false" customHeight="true" outlineLevel="0" collapsed="false"/>
    <row r="65524" customFormat="false" ht="12.75" hidden="false" customHeight="true" outlineLevel="0" collapsed="false"/>
    <row r="65525" customFormat="false" ht="12.75" hidden="false" customHeight="true" outlineLevel="0" collapsed="false"/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112">
    <mergeCell ref="A1:I1"/>
    <mergeCell ref="A2:I2"/>
    <mergeCell ref="A3:I3"/>
    <mergeCell ref="A4:I4"/>
    <mergeCell ref="A6:B6"/>
    <mergeCell ref="C6:H6"/>
    <mergeCell ref="A7:I7"/>
    <mergeCell ref="F8:G8"/>
    <mergeCell ref="A9:G9"/>
    <mergeCell ref="A10:G10"/>
    <mergeCell ref="A11:G11"/>
    <mergeCell ref="B12:G12"/>
    <mergeCell ref="B13:G13"/>
    <mergeCell ref="B14:G14"/>
    <mergeCell ref="B15:G15"/>
    <mergeCell ref="A16:G16"/>
    <mergeCell ref="B17:G17"/>
    <mergeCell ref="B18:G18"/>
    <mergeCell ref="B19:G19"/>
    <mergeCell ref="B20:G20"/>
    <mergeCell ref="A21:G21"/>
    <mergeCell ref="B22:G22"/>
    <mergeCell ref="B23:G23"/>
    <mergeCell ref="B24:G24"/>
    <mergeCell ref="B25:G25"/>
    <mergeCell ref="B26:G26"/>
    <mergeCell ref="B27:G27"/>
    <mergeCell ref="A28:G28"/>
    <mergeCell ref="B29:G29"/>
    <mergeCell ref="B30:G30"/>
    <mergeCell ref="B31:G31"/>
    <mergeCell ref="B32:G32"/>
    <mergeCell ref="B33:G33"/>
    <mergeCell ref="A34:G34"/>
    <mergeCell ref="A35:G35"/>
    <mergeCell ref="B36:G36"/>
    <mergeCell ref="A46:G46"/>
    <mergeCell ref="B47:G47"/>
    <mergeCell ref="B48:G48"/>
    <mergeCell ref="B49:G49"/>
    <mergeCell ref="A50:G50"/>
    <mergeCell ref="B51:G51"/>
    <mergeCell ref="A52:G52"/>
    <mergeCell ref="A53:G53"/>
    <mergeCell ref="B54:G54"/>
    <mergeCell ref="B55:G55"/>
    <mergeCell ref="B56:G56"/>
    <mergeCell ref="B57:G57"/>
    <mergeCell ref="B58:G58"/>
    <mergeCell ref="A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A72:G72"/>
    <mergeCell ref="B73:G73"/>
    <mergeCell ref="B74:G74"/>
    <mergeCell ref="B75:G75"/>
    <mergeCell ref="B76:G76"/>
    <mergeCell ref="B77:G77"/>
    <mergeCell ref="B78:G78"/>
    <mergeCell ref="A79:G79"/>
    <mergeCell ref="B80:G80"/>
    <mergeCell ref="A81:G81"/>
    <mergeCell ref="A82:G82"/>
    <mergeCell ref="B83:G83"/>
    <mergeCell ref="B84:G84"/>
    <mergeCell ref="B85:G85"/>
    <mergeCell ref="B86:G86"/>
    <mergeCell ref="K86:Q86"/>
    <mergeCell ref="B87:G87"/>
    <mergeCell ref="B88:G88"/>
    <mergeCell ref="A89:G89"/>
    <mergeCell ref="A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A105:G105"/>
    <mergeCell ref="B106:G106"/>
    <mergeCell ref="B107:G107"/>
    <mergeCell ref="B108:G108"/>
    <mergeCell ref="B109:G109"/>
    <mergeCell ref="B110:G110"/>
    <mergeCell ref="A111:G111"/>
    <mergeCell ref="B112:G112"/>
    <mergeCell ref="A113:G113"/>
    <mergeCell ref="A115:H115"/>
    <mergeCell ref="A116:H116"/>
    <mergeCell ref="A117:D117"/>
    <mergeCell ref="E117:F117"/>
    <mergeCell ref="G117:H117"/>
    <mergeCell ref="A118:D118"/>
    <mergeCell ref="E118:F118"/>
    <mergeCell ref="G118:H118"/>
  </mergeCells>
  <printOptions headings="false" gridLines="false" gridLinesSet="true" horizontalCentered="true" verticalCentered="false"/>
  <pageMargins left="0.708333333333333" right="0.708333333333333" top="0.747916666666667" bottom="0.747916666666667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&amp;RPregão Eletrônico nº XXX/XXXX</oddHeader>
    <oddFooter>&amp;LAnexo II do Edital&amp;C&amp;A&amp;R&amp;P/&amp;N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C1DA"/>
    <pageSetUpPr fitToPage="true"/>
  </sheetPr>
  <dimension ref="A1:K128"/>
  <sheetViews>
    <sheetView showFormulas="false" showGridLines="true" showRowColHeaders="true" showZeros="false" rightToLeft="false" tabSelected="tru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33"/>
    <col collapsed="false" customWidth="true" hidden="false" outlineLevel="0" max="6" min="6" style="23" width="8.34"/>
    <col collapsed="false" customWidth="true" hidden="false" outlineLevel="0" max="7" min="7" style="23" width="6.44"/>
    <col collapsed="false" customWidth="true" hidden="true" outlineLevel="0" max="8" min="8" style="23" width="13.67"/>
    <col collapsed="false" customWidth="true" hidden="false" outlineLevel="0" max="9" min="9" style="23" width="13.67"/>
    <col collapsed="false" customWidth="true" hidden="false" outlineLevel="0" max="10" min="10" style="23" width="22.44"/>
    <col collapsed="false" customWidth="true" hidden="false" outlineLevel="0" max="11" min="11" style="23" width="11.44"/>
    <col collapsed="false" customWidth="false" hidden="false" outlineLevel="0" max="16384" min="12" style="23" width="9.11"/>
  </cols>
  <sheetData>
    <row r="1" customFormat="false" ht="23.25" hidden="false" customHeight="true" outlineLevel="0" collapsed="false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customFormat="false" ht="25.5" hidden="false" customHeight="true" outlineLevel="0" collapsed="false">
      <c r="A2" s="103" t="s">
        <v>233</v>
      </c>
      <c r="B2" s="103"/>
      <c r="C2" s="103"/>
      <c r="D2" s="103"/>
      <c r="E2" s="103"/>
      <c r="F2" s="103"/>
      <c r="G2" s="103"/>
      <c r="H2" s="103"/>
      <c r="I2" s="103"/>
      <c r="J2" s="103"/>
    </row>
    <row r="3" customFormat="false" ht="19.5" hidden="false" customHeight="true" outlineLevel="0" collapsed="false">
      <c r="A3" s="25" t="s">
        <v>220</v>
      </c>
      <c r="B3" s="25"/>
      <c r="C3" s="25"/>
      <c r="D3" s="25"/>
      <c r="E3" s="25"/>
      <c r="F3" s="25"/>
      <c r="G3" s="25"/>
      <c r="H3" s="25"/>
      <c r="I3" s="25"/>
      <c r="J3" s="25"/>
    </row>
    <row r="4" customFormat="false" ht="19.5" hidden="false" customHeight="true" outlineLevel="0" collapsed="false">
      <c r="A4" s="25" t="s">
        <v>221</v>
      </c>
      <c r="B4" s="25"/>
      <c r="C4" s="25"/>
      <c r="D4" s="25"/>
      <c r="E4" s="25"/>
      <c r="F4" s="25"/>
      <c r="G4" s="25"/>
      <c r="H4" s="25"/>
      <c r="I4" s="25"/>
      <c r="J4" s="25"/>
    </row>
    <row r="5" customFormat="false" ht="19.5" hidden="false" customHeight="true" outlineLevel="0" collapsed="false">
      <c r="A5" s="26"/>
      <c r="B5" s="27"/>
      <c r="C5" s="27"/>
      <c r="D5" s="27"/>
      <c r="E5" s="27"/>
      <c r="F5" s="27"/>
      <c r="H5" s="27"/>
      <c r="I5" s="27"/>
      <c r="J5" s="28"/>
    </row>
    <row r="6" customFormat="false" ht="19.5" hidden="false" customHeight="true" outlineLevel="0" collapsed="false">
      <c r="A6" s="29" t="s">
        <v>38</v>
      </c>
      <c r="B6" s="29"/>
      <c r="C6" s="29"/>
      <c r="D6" s="30"/>
      <c r="E6" s="30"/>
      <c r="F6" s="30"/>
      <c r="G6" s="31"/>
      <c r="H6" s="32"/>
      <c r="I6" s="32"/>
      <c r="J6" s="33"/>
    </row>
    <row r="7" customFormat="false" ht="19.5" hidden="false" customHeight="true" outlineLevel="0" collapsed="false">
      <c r="A7" s="29" t="s">
        <v>39</v>
      </c>
      <c r="B7" s="29"/>
      <c r="C7" s="29"/>
      <c r="D7" s="34"/>
      <c r="E7" s="34"/>
      <c r="F7" s="34"/>
      <c r="G7" s="31"/>
      <c r="H7" s="32"/>
      <c r="I7" s="32"/>
      <c r="J7" s="33"/>
    </row>
    <row r="8" customFormat="false" ht="19.5" hidden="false" customHeight="true" outlineLevel="0" collapsed="false">
      <c r="A8" s="29" t="s">
        <v>40</v>
      </c>
      <c r="B8" s="29"/>
      <c r="C8" s="29"/>
      <c r="D8" s="29"/>
      <c r="E8" s="34"/>
      <c r="F8" s="34"/>
      <c r="G8" s="31"/>
      <c r="H8" s="32"/>
      <c r="I8" s="32"/>
      <c r="J8" s="33"/>
    </row>
    <row r="9" customFormat="false" ht="19.5" hidden="false" customHeight="true" outlineLevel="0" collapsed="false">
      <c r="A9" s="29" t="s">
        <v>41</v>
      </c>
      <c r="B9" s="35"/>
      <c r="C9" s="35"/>
      <c r="D9" s="36"/>
      <c r="E9" s="36"/>
      <c r="F9" s="32"/>
      <c r="G9" s="31"/>
      <c r="H9" s="32"/>
      <c r="I9" s="32"/>
      <c r="J9" s="33"/>
    </row>
    <row r="10" customFormat="false" ht="19.5" hidden="false" customHeight="true" outlineLevel="0" collapsed="false">
      <c r="A10" s="29" t="s">
        <v>42</v>
      </c>
      <c r="B10" s="35"/>
      <c r="C10" s="35"/>
      <c r="D10" s="32"/>
      <c r="E10" s="32"/>
      <c r="F10" s="32"/>
      <c r="G10" s="36"/>
      <c r="H10" s="36"/>
      <c r="I10" s="36"/>
      <c r="J10" s="33"/>
    </row>
    <row r="11" customFormat="false" ht="19.5" hidden="false" customHeight="true" outlineLevel="0" collapsed="false">
      <c r="A11" s="29" t="s">
        <v>156</v>
      </c>
      <c r="B11" s="29"/>
      <c r="C11" s="29"/>
      <c r="D11" s="36"/>
      <c r="E11" s="36"/>
      <c r="F11" s="36"/>
      <c r="G11" s="104" t="s">
        <v>157</v>
      </c>
      <c r="H11" s="104"/>
      <c r="I11" s="104"/>
      <c r="J11" s="105"/>
    </row>
    <row r="12" customFormat="false" ht="19.5" hidden="false" customHeight="true" outlineLevel="0" collapsed="false">
      <c r="A12" s="39" t="s">
        <v>45</v>
      </c>
      <c r="B12" s="39"/>
      <c r="C12" s="39"/>
      <c r="D12" s="36"/>
      <c r="E12" s="36"/>
      <c r="F12" s="40"/>
      <c r="G12" s="40"/>
      <c r="H12" s="40"/>
      <c r="I12" s="40"/>
      <c r="J12" s="41"/>
    </row>
    <row r="13" customFormat="false" ht="19.5" hidden="false" customHeight="true" outlineLevel="0" collapsed="false">
      <c r="A13" s="39" t="s">
        <v>46</v>
      </c>
      <c r="B13" s="39"/>
      <c r="C13" s="39"/>
      <c r="D13" s="42"/>
      <c r="E13" s="42"/>
      <c r="F13" s="40"/>
      <c r="G13" s="40"/>
      <c r="H13" s="40"/>
      <c r="I13" s="40"/>
      <c r="J13" s="41"/>
    </row>
    <row r="14" s="47" customFormat="true" ht="17.25" hidden="false" customHeight="true" outlineLevel="0" collapsed="false">
      <c r="A14" s="43" t="s">
        <v>47</v>
      </c>
      <c r="B14" s="43"/>
      <c r="C14" s="44"/>
      <c r="D14" s="42"/>
      <c r="E14" s="42"/>
      <c r="F14" s="40"/>
      <c r="G14" s="40"/>
      <c r="H14" s="45"/>
      <c r="I14" s="45"/>
      <c r="J14" s="46"/>
    </row>
    <row r="15" s="47" customFormat="true" ht="17.25" hidden="false" customHeight="true" outlineLevel="0" collapsed="false">
      <c r="A15" s="48" t="s">
        <v>48</v>
      </c>
      <c r="B15" s="49"/>
      <c r="C15" s="50"/>
      <c r="D15" s="51"/>
      <c r="E15" s="51"/>
      <c r="F15" s="52"/>
      <c r="G15" s="53"/>
      <c r="H15" s="53"/>
      <c r="I15" s="53"/>
      <c r="J15" s="54"/>
    </row>
    <row r="16" customFormat="false" ht="23.25" hidden="false" customHeight="true" outlineLevel="0" collapsed="false">
      <c r="A16" s="55" t="s">
        <v>49</v>
      </c>
      <c r="B16" s="55"/>
      <c r="C16" s="55"/>
      <c r="D16" s="55"/>
      <c r="E16" s="55"/>
      <c r="F16" s="55"/>
      <c r="G16" s="55"/>
      <c r="H16" s="55"/>
      <c r="I16" s="55"/>
      <c r="J16" s="55"/>
    </row>
    <row r="17" customFormat="false" ht="19.5" hidden="false" customHeight="true" outlineLevel="0" collapsed="false">
      <c r="A17" s="56" t="s">
        <v>50</v>
      </c>
      <c r="B17" s="56"/>
      <c r="C17" s="56"/>
      <c r="D17" s="56"/>
      <c r="E17" s="56"/>
      <c r="F17" s="56"/>
      <c r="G17" s="56"/>
      <c r="H17" s="56"/>
      <c r="I17" s="56"/>
      <c r="J17" s="56"/>
    </row>
    <row r="18" customFormat="false" ht="36.75" hidden="false" customHeight="true" outlineLevel="0" collapsed="false">
      <c r="A18" s="57" t="s">
        <v>51</v>
      </c>
      <c r="B18" s="57"/>
      <c r="C18" s="57"/>
      <c r="D18" s="57"/>
      <c r="E18" s="57"/>
      <c r="F18" s="57"/>
      <c r="G18" s="57"/>
      <c r="H18" s="57"/>
      <c r="I18" s="57"/>
      <c r="J18" s="57"/>
    </row>
    <row r="19" customFormat="false" ht="24" hidden="false" customHeight="true" outlineLevel="0" collapsed="false">
      <c r="A19" s="58" t="n">
        <v>1</v>
      </c>
      <c r="B19" s="59" t="s">
        <v>52</v>
      </c>
      <c r="C19" s="60"/>
      <c r="D19" s="60"/>
      <c r="E19" s="60"/>
      <c r="F19" s="60"/>
      <c r="G19" s="60"/>
      <c r="H19" s="61"/>
      <c r="I19" s="62"/>
      <c r="J19" s="63"/>
    </row>
    <row r="20" customFormat="false" ht="23.25" hidden="false" customHeight="true" outlineLevel="0" collapsed="false">
      <c r="A20" s="58" t="n">
        <v>2</v>
      </c>
      <c r="B20" s="64" t="s">
        <v>53</v>
      </c>
      <c r="C20" s="64"/>
      <c r="D20" s="64"/>
      <c r="E20" s="64"/>
      <c r="F20" s="64"/>
      <c r="G20" s="64"/>
      <c r="H20" s="64"/>
      <c r="I20" s="64"/>
      <c r="J20" s="65"/>
    </row>
    <row r="21" customFormat="false" ht="21" hidden="false" customHeight="true" outlineLevel="0" collapsed="false">
      <c r="A21" s="58" t="n">
        <v>3</v>
      </c>
      <c r="B21" s="64" t="s">
        <v>54</v>
      </c>
      <c r="C21" s="64"/>
      <c r="D21" s="64"/>
      <c r="E21" s="64"/>
      <c r="F21" s="64"/>
      <c r="G21" s="64"/>
      <c r="H21" s="64"/>
      <c r="I21" s="64"/>
      <c r="J21" s="63"/>
    </row>
    <row r="22" customFormat="false" ht="20.25" hidden="false" customHeight="true" outlineLevel="0" collapsed="false">
      <c r="A22" s="58" t="n">
        <v>4</v>
      </c>
      <c r="B22" s="64" t="s">
        <v>55</v>
      </c>
      <c r="C22" s="64"/>
      <c r="D22" s="64"/>
      <c r="E22" s="64"/>
      <c r="F22" s="64"/>
      <c r="G22" s="64"/>
      <c r="H22" s="64"/>
      <c r="I22" s="64"/>
      <c r="J22" s="66"/>
    </row>
    <row r="23" customFormat="false" ht="19.5" hidden="false" customHeight="true" outlineLevel="0" collapsed="false">
      <c r="A23" s="67" t="s">
        <v>56</v>
      </c>
      <c r="B23" s="67"/>
      <c r="C23" s="67"/>
      <c r="D23" s="67"/>
      <c r="E23" s="67"/>
      <c r="F23" s="67"/>
      <c r="G23" s="67"/>
      <c r="H23" s="67"/>
      <c r="I23" s="67"/>
      <c r="J23" s="67"/>
    </row>
    <row r="24" customFormat="false" ht="19.5" hidden="false" customHeight="true" outlineLevel="0" collapsed="false">
      <c r="A24" s="68" t="n">
        <v>1</v>
      </c>
      <c r="B24" s="69" t="s">
        <v>57</v>
      </c>
      <c r="C24" s="69"/>
      <c r="D24" s="69"/>
      <c r="E24" s="69"/>
      <c r="F24" s="69"/>
      <c r="G24" s="69"/>
      <c r="H24" s="70" t="s">
        <v>58</v>
      </c>
      <c r="I24" s="70" t="s">
        <v>58</v>
      </c>
      <c r="J24" s="71" t="s">
        <v>6</v>
      </c>
    </row>
    <row r="25" customFormat="false" ht="19.5" hidden="false" customHeight="true" outlineLevel="0" collapsed="false">
      <c r="A25" s="58" t="s">
        <v>59</v>
      </c>
      <c r="B25" s="72" t="s">
        <v>60</v>
      </c>
      <c r="C25" s="72"/>
      <c r="D25" s="72"/>
      <c r="E25" s="72"/>
      <c r="F25" s="72"/>
      <c r="G25" s="72"/>
      <c r="H25" s="72"/>
      <c r="I25" s="72"/>
      <c r="J25" s="73"/>
    </row>
    <row r="26" customFormat="false" ht="19.5" hidden="false" customHeight="true" outlineLevel="0" collapsed="false">
      <c r="A26" s="58" t="s">
        <v>61</v>
      </c>
      <c r="B26" s="74" t="s">
        <v>62</v>
      </c>
      <c r="C26" s="74"/>
      <c r="D26" s="74"/>
      <c r="E26" s="74"/>
      <c r="F26" s="74"/>
      <c r="G26" s="74"/>
      <c r="H26" s="75" t="n">
        <v>0.3</v>
      </c>
      <c r="I26" s="75"/>
      <c r="J26" s="73"/>
    </row>
    <row r="27" customFormat="false" ht="19.5" hidden="false" customHeight="true" outlineLevel="0" collapsed="false">
      <c r="A27" s="76"/>
      <c r="B27" s="77" t="s">
        <v>63</v>
      </c>
      <c r="C27" s="77"/>
      <c r="D27" s="77"/>
      <c r="E27" s="77"/>
      <c r="F27" s="77"/>
      <c r="G27" s="77"/>
      <c r="H27" s="77"/>
      <c r="I27" s="77"/>
      <c r="J27" s="78"/>
    </row>
    <row r="28" customFormat="false" ht="19.5" hidden="false" customHeight="true" outlineLevel="0" collapsed="false">
      <c r="A28" s="67" t="s">
        <v>64</v>
      </c>
      <c r="B28" s="67"/>
      <c r="C28" s="67"/>
      <c r="D28" s="67"/>
      <c r="E28" s="67"/>
      <c r="F28" s="67"/>
      <c r="G28" s="67"/>
      <c r="H28" s="67"/>
      <c r="I28" s="67"/>
      <c r="J28" s="67"/>
    </row>
    <row r="29" customFormat="false" ht="19.5" hidden="false" customHeight="true" outlineLevel="0" collapsed="false">
      <c r="A29" s="67" t="s">
        <v>65</v>
      </c>
      <c r="B29" s="67"/>
      <c r="C29" s="67"/>
      <c r="D29" s="67"/>
      <c r="E29" s="67"/>
      <c r="F29" s="67"/>
      <c r="G29" s="67"/>
      <c r="H29" s="67"/>
      <c r="I29" s="67"/>
      <c r="J29" s="67"/>
    </row>
    <row r="30" customFormat="false" ht="19.5" hidden="false" customHeight="true" outlineLevel="0" collapsed="false">
      <c r="A30" s="68" t="s">
        <v>18</v>
      </c>
      <c r="B30" s="69" t="s">
        <v>66</v>
      </c>
      <c r="C30" s="69"/>
      <c r="D30" s="69"/>
      <c r="E30" s="69"/>
      <c r="F30" s="69"/>
      <c r="G30" s="69"/>
      <c r="H30" s="69"/>
      <c r="I30" s="69"/>
      <c r="J30" s="71" t="s">
        <v>6</v>
      </c>
    </row>
    <row r="31" customFormat="false" ht="19.5" hidden="false" customHeight="true" outlineLevel="0" collapsed="false">
      <c r="A31" s="58" t="s">
        <v>59</v>
      </c>
      <c r="B31" s="79" t="s">
        <v>67</v>
      </c>
      <c r="C31" s="79"/>
      <c r="D31" s="79"/>
      <c r="E31" s="79"/>
      <c r="F31" s="79"/>
      <c r="G31" s="79"/>
      <c r="H31" s="79"/>
      <c r="I31" s="79"/>
      <c r="J31" s="80"/>
    </row>
    <row r="32" customFormat="false" ht="19.5" hidden="false" customHeight="true" outlineLevel="0" collapsed="false">
      <c r="A32" s="58" t="s">
        <v>61</v>
      </c>
      <c r="B32" s="72" t="s">
        <v>68</v>
      </c>
      <c r="C32" s="72"/>
      <c r="D32" s="72"/>
      <c r="E32" s="72"/>
      <c r="F32" s="72"/>
      <c r="G32" s="72"/>
      <c r="H32" s="72"/>
      <c r="I32" s="72"/>
      <c r="J32" s="80"/>
    </row>
    <row r="33" customFormat="false" ht="19.5" hidden="false" customHeight="true" outlineLevel="0" collapsed="false">
      <c r="A33" s="81" t="s">
        <v>69</v>
      </c>
      <c r="B33" s="81"/>
      <c r="C33" s="81"/>
      <c r="D33" s="81"/>
      <c r="E33" s="81"/>
      <c r="F33" s="81"/>
      <c r="G33" s="81"/>
      <c r="H33" s="81"/>
      <c r="I33" s="81"/>
      <c r="J33" s="78"/>
    </row>
    <row r="34" customFormat="false" ht="19.5" hidden="false" customHeight="true" outlineLevel="0" collapsed="false">
      <c r="A34" s="58" t="s">
        <v>70</v>
      </c>
      <c r="B34" s="72" t="s">
        <v>71</v>
      </c>
      <c r="C34" s="72"/>
      <c r="D34" s="72"/>
      <c r="E34" s="72"/>
      <c r="F34" s="72"/>
      <c r="G34" s="72"/>
      <c r="H34" s="72"/>
      <c r="I34" s="72"/>
      <c r="J34" s="80"/>
    </row>
    <row r="35" customFormat="false" ht="19.5" hidden="false" customHeight="true" outlineLevel="0" collapsed="false">
      <c r="A35" s="81" t="s">
        <v>72</v>
      </c>
      <c r="B35" s="81"/>
      <c r="C35" s="81"/>
      <c r="D35" s="81"/>
      <c r="E35" s="81"/>
      <c r="F35" s="81"/>
      <c r="G35" s="81"/>
      <c r="H35" s="81"/>
      <c r="I35" s="81"/>
      <c r="J35" s="78"/>
    </row>
    <row r="36" customFormat="false" ht="30" hidden="false" customHeight="true" outlineLevel="0" collapsed="false">
      <c r="A36" s="82" t="s">
        <v>73</v>
      </c>
      <c r="B36" s="82"/>
      <c r="C36" s="82"/>
      <c r="D36" s="82"/>
      <c r="E36" s="82"/>
      <c r="F36" s="82"/>
      <c r="G36" s="82"/>
      <c r="H36" s="82"/>
      <c r="I36" s="82"/>
      <c r="J36" s="82"/>
    </row>
    <row r="37" customFormat="false" ht="19.5" hidden="false" customHeight="true" outlineLevel="0" collapsed="false">
      <c r="A37" s="68" t="s">
        <v>20</v>
      </c>
      <c r="B37" s="83" t="s">
        <v>74</v>
      </c>
      <c r="C37" s="83"/>
      <c r="D37" s="83"/>
      <c r="E37" s="83"/>
      <c r="F37" s="83"/>
      <c r="G37" s="83"/>
      <c r="H37" s="84"/>
      <c r="I37" s="70" t="s">
        <v>58</v>
      </c>
      <c r="J37" s="71" t="s">
        <v>6</v>
      </c>
    </row>
    <row r="38" customFormat="false" ht="19.5" hidden="false" customHeight="true" outlineLevel="0" collapsed="false">
      <c r="A38" s="58" t="s">
        <v>59</v>
      </c>
      <c r="B38" s="85" t="s">
        <v>75</v>
      </c>
      <c r="C38" s="85"/>
      <c r="D38" s="85"/>
      <c r="E38" s="85"/>
      <c r="F38" s="85"/>
      <c r="G38" s="85"/>
      <c r="H38" s="60"/>
      <c r="I38" s="75"/>
      <c r="J38" s="80"/>
    </row>
    <row r="39" customFormat="false" ht="19.5" hidden="false" customHeight="true" outlineLevel="0" collapsed="false">
      <c r="A39" s="58" t="s">
        <v>61</v>
      </c>
      <c r="B39" s="85" t="s">
        <v>76</v>
      </c>
      <c r="C39" s="85"/>
      <c r="D39" s="85"/>
      <c r="E39" s="85"/>
      <c r="F39" s="85"/>
      <c r="G39" s="85"/>
      <c r="H39" s="86"/>
      <c r="I39" s="75"/>
      <c r="J39" s="80"/>
    </row>
    <row r="40" customFormat="false" ht="19.5" hidden="false" customHeight="true" outlineLevel="0" collapsed="false">
      <c r="A40" s="58" t="s">
        <v>70</v>
      </c>
      <c r="B40" s="85" t="s">
        <v>77</v>
      </c>
      <c r="C40" s="85"/>
      <c r="D40" s="85"/>
      <c r="E40" s="85"/>
      <c r="F40" s="85"/>
      <c r="G40" s="85"/>
      <c r="H40" s="87"/>
      <c r="I40" s="75"/>
      <c r="J40" s="80"/>
    </row>
    <row r="41" customFormat="false" ht="19.5" hidden="false" customHeight="true" outlineLevel="0" collapsed="false">
      <c r="A41" s="58" t="s">
        <v>78</v>
      </c>
      <c r="B41" s="85" t="s">
        <v>79</v>
      </c>
      <c r="C41" s="85"/>
      <c r="D41" s="85"/>
      <c r="E41" s="85"/>
      <c r="F41" s="85"/>
      <c r="G41" s="85"/>
      <c r="H41" s="87"/>
      <c r="I41" s="75"/>
      <c r="J41" s="80"/>
    </row>
    <row r="42" customFormat="false" ht="19.5" hidden="false" customHeight="true" outlineLevel="0" collapsed="false">
      <c r="A42" s="58" t="s">
        <v>80</v>
      </c>
      <c r="B42" s="85" t="s">
        <v>81</v>
      </c>
      <c r="C42" s="85"/>
      <c r="D42" s="85"/>
      <c r="E42" s="85"/>
      <c r="F42" s="85"/>
      <c r="G42" s="85"/>
      <c r="H42" s="87"/>
      <c r="I42" s="75"/>
      <c r="J42" s="80"/>
    </row>
    <row r="43" customFormat="false" ht="19.5" hidden="false" customHeight="true" outlineLevel="0" collapsed="false">
      <c r="A43" s="58" t="s">
        <v>82</v>
      </c>
      <c r="B43" s="85" t="s">
        <v>159</v>
      </c>
      <c r="C43" s="85"/>
      <c r="D43" s="85"/>
      <c r="E43" s="85"/>
      <c r="F43" s="85"/>
      <c r="G43" s="85"/>
      <c r="H43" s="87"/>
      <c r="I43" s="75"/>
      <c r="J43" s="80"/>
    </row>
    <row r="44" customFormat="false" ht="19.5" hidden="false" customHeight="true" outlineLevel="0" collapsed="false">
      <c r="A44" s="58" t="s">
        <v>84</v>
      </c>
      <c r="B44" s="85" t="s">
        <v>85</v>
      </c>
      <c r="C44" s="85"/>
      <c r="D44" s="85"/>
      <c r="E44" s="85"/>
      <c r="F44" s="85"/>
      <c r="G44" s="85"/>
      <c r="H44" s="87"/>
      <c r="I44" s="75"/>
      <c r="J44" s="80"/>
    </row>
    <row r="45" customFormat="false" ht="19.5" hidden="false" customHeight="true" outlineLevel="0" collapsed="false">
      <c r="A45" s="58" t="s">
        <v>86</v>
      </c>
      <c r="B45" s="85" t="s">
        <v>87</v>
      </c>
      <c r="C45" s="85"/>
      <c r="D45" s="85"/>
      <c r="E45" s="85"/>
      <c r="F45" s="85"/>
      <c r="G45" s="85"/>
      <c r="H45" s="87"/>
      <c r="I45" s="75"/>
      <c r="J45" s="80"/>
    </row>
    <row r="46" customFormat="false" ht="19.5" hidden="false" customHeight="true" outlineLevel="0" collapsed="false">
      <c r="A46" s="88" t="s">
        <v>72</v>
      </c>
      <c r="B46" s="88"/>
      <c r="C46" s="88"/>
      <c r="D46" s="88"/>
      <c r="E46" s="88"/>
      <c r="F46" s="88"/>
      <c r="G46" s="88"/>
      <c r="H46" s="87"/>
      <c r="I46" s="89"/>
      <c r="J46" s="78"/>
    </row>
    <row r="47" customFormat="false" ht="19.5" hidden="false" customHeight="true" outlineLevel="0" collapsed="false">
      <c r="A47" s="67" t="s">
        <v>88</v>
      </c>
      <c r="B47" s="67"/>
      <c r="C47" s="67"/>
      <c r="D47" s="67"/>
      <c r="E47" s="67"/>
      <c r="F47" s="67"/>
      <c r="G47" s="67"/>
      <c r="H47" s="67"/>
      <c r="I47" s="67"/>
      <c r="J47" s="67"/>
    </row>
    <row r="48" customFormat="false" ht="19.5" hidden="false" customHeight="true" outlineLevel="0" collapsed="false">
      <c r="A48" s="68" t="n">
        <v>2</v>
      </c>
      <c r="B48" s="71" t="s">
        <v>89</v>
      </c>
      <c r="C48" s="71"/>
      <c r="D48" s="71"/>
      <c r="E48" s="71"/>
      <c r="F48" s="71"/>
      <c r="G48" s="71"/>
      <c r="H48" s="71"/>
      <c r="I48" s="71"/>
      <c r="J48" s="71" t="s">
        <v>6</v>
      </c>
    </row>
    <row r="49" customFormat="false" ht="19.5" hidden="false" customHeight="true" outlineLevel="0" collapsed="false">
      <c r="A49" s="58" t="s">
        <v>59</v>
      </c>
      <c r="B49" s="72" t="s">
        <v>90</v>
      </c>
      <c r="C49" s="72"/>
      <c r="D49" s="72"/>
      <c r="E49" s="72"/>
      <c r="F49" s="72"/>
      <c r="G49" s="72"/>
      <c r="H49" s="72"/>
      <c r="I49" s="72"/>
      <c r="J49" s="80"/>
    </row>
    <row r="50" customFormat="false" ht="19.5" hidden="false" customHeight="true" outlineLevel="0" collapsed="false">
      <c r="A50" s="58" t="s">
        <v>61</v>
      </c>
      <c r="B50" s="72" t="s">
        <v>91</v>
      </c>
      <c r="C50" s="72"/>
      <c r="D50" s="72"/>
      <c r="E50" s="72"/>
      <c r="F50" s="72"/>
      <c r="G50" s="72"/>
      <c r="H50" s="72"/>
      <c r="I50" s="72"/>
      <c r="J50" s="80"/>
    </row>
    <row r="51" customFormat="false" ht="19.5" hidden="false" customHeight="true" outlineLevel="0" collapsed="false">
      <c r="A51" s="90" t="s">
        <v>70</v>
      </c>
      <c r="B51" s="91" t="s">
        <v>92</v>
      </c>
      <c r="C51" s="91"/>
      <c r="D51" s="91"/>
      <c r="E51" s="91"/>
      <c r="F51" s="91"/>
      <c r="G51" s="91"/>
      <c r="H51" s="91"/>
      <c r="I51" s="91"/>
      <c r="J51" s="92"/>
    </row>
    <row r="52" customFormat="false" ht="19.5" hidden="false" customHeight="true" outlineLevel="0" collapsed="false">
      <c r="A52" s="90" t="s">
        <v>78</v>
      </c>
      <c r="B52" s="91" t="s">
        <v>93</v>
      </c>
      <c r="C52" s="91"/>
      <c r="D52" s="91"/>
      <c r="E52" s="91"/>
      <c r="F52" s="91"/>
      <c r="G52" s="91"/>
      <c r="H52" s="91"/>
      <c r="I52" s="91"/>
      <c r="J52" s="92"/>
    </row>
    <row r="53" customFormat="false" ht="19.5" hidden="false" customHeight="true" outlineLevel="0" collapsed="false">
      <c r="A53" s="77" t="s">
        <v>72</v>
      </c>
      <c r="B53" s="77"/>
      <c r="C53" s="77"/>
      <c r="D53" s="77"/>
      <c r="E53" s="77"/>
      <c r="F53" s="77"/>
      <c r="G53" s="77"/>
      <c r="H53" s="77"/>
      <c r="I53" s="77"/>
      <c r="J53" s="78"/>
    </row>
    <row r="54" customFormat="false" ht="19.5" hidden="false" customHeight="true" outlineLevel="0" collapsed="false">
      <c r="A54" s="67" t="s">
        <v>94</v>
      </c>
      <c r="B54" s="67"/>
      <c r="C54" s="67"/>
      <c r="D54" s="67"/>
      <c r="E54" s="67"/>
      <c r="F54" s="67"/>
      <c r="G54" s="67"/>
      <c r="H54" s="67"/>
      <c r="I54" s="67"/>
      <c r="J54" s="67"/>
    </row>
    <row r="55" customFormat="false" ht="19.5" hidden="false" customHeight="true" outlineLevel="0" collapsed="false">
      <c r="A55" s="68" t="n">
        <v>2</v>
      </c>
      <c r="B55" s="71"/>
      <c r="C55" s="71"/>
      <c r="D55" s="71"/>
      <c r="E55" s="71"/>
      <c r="F55" s="71"/>
      <c r="G55" s="71"/>
      <c r="H55" s="71"/>
      <c r="I55" s="71"/>
      <c r="J55" s="71" t="s">
        <v>6</v>
      </c>
    </row>
    <row r="56" customFormat="false" ht="19.5" hidden="false" customHeight="true" outlineLevel="0" collapsed="false">
      <c r="A56" s="58" t="s">
        <v>18</v>
      </c>
      <c r="B56" s="72" t="s">
        <v>66</v>
      </c>
      <c r="C56" s="72"/>
      <c r="D56" s="72"/>
      <c r="E56" s="72"/>
      <c r="F56" s="72"/>
      <c r="G56" s="72"/>
      <c r="H56" s="72"/>
      <c r="I56" s="72"/>
      <c r="J56" s="78"/>
    </row>
    <row r="57" customFormat="false" ht="19.5" hidden="false" customHeight="true" outlineLevel="0" collapsed="false">
      <c r="A57" s="58" t="s">
        <v>20</v>
      </c>
      <c r="B57" s="72" t="s">
        <v>74</v>
      </c>
      <c r="C57" s="72"/>
      <c r="D57" s="72"/>
      <c r="E57" s="72"/>
      <c r="F57" s="72"/>
      <c r="G57" s="72"/>
      <c r="H57" s="72"/>
      <c r="I57" s="72"/>
      <c r="J57" s="78"/>
    </row>
    <row r="58" customFormat="false" ht="19.5" hidden="false" customHeight="true" outlineLevel="0" collapsed="false">
      <c r="A58" s="90" t="s">
        <v>22</v>
      </c>
      <c r="B58" s="91" t="s">
        <v>89</v>
      </c>
      <c r="C58" s="91"/>
      <c r="D58" s="91"/>
      <c r="E58" s="91"/>
      <c r="F58" s="91"/>
      <c r="G58" s="91"/>
      <c r="H58" s="91"/>
      <c r="I58" s="91"/>
      <c r="J58" s="78"/>
    </row>
    <row r="59" customFormat="false" ht="19.5" hidden="false" customHeight="true" outlineLevel="0" collapsed="false">
      <c r="A59" s="93" t="s">
        <v>72</v>
      </c>
      <c r="B59" s="93"/>
      <c r="C59" s="93"/>
      <c r="D59" s="93"/>
      <c r="E59" s="93"/>
      <c r="F59" s="93"/>
      <c r="G59" s="93"/>
      <c r="H59" s="93"/>
      <c r="I59" s="93"/>
      <c r="J59" s="78"/>
    </row>
    <row r="60" customFormat="false" ht="19.5" hidden="false" customHeight="true" outlineLevel="0" collapsed="false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</row>
    <row r="61" customFormat="false" ht="19.5" hidden="false" customHeight="true" outlineLevel="0" collapsed="false">
      <c r="A61" s="68" t="n">
        <v>3</v>
      </c>
      <c r="B61" s="83" t="s">
        <v>96</v>
      </c>
      <c r="C61" s="83"/>
      <c r="D61" s="83"/>
      <c r="E61" s="83"/>
      <c r="F61" s="83"/>
      <c r="G61" s="83"/>
      <c r="H61" s="84"/>
      <c r="I61" s="70" t="s">
        <v>58</v>
      </c>
      <c r="J61" s="71" t="s">
        <v>6</v>
      </c>
    </row>
    <row r="62" customFormat="false" ht="19.5" hidden="false" customHeight="true" outlineLevel="0" collapsed="false">
      <c r="A62" s="58" t="s">
        <v>59</v>
      </c>
      <c r="B62" s="85" t="s">
        <v>97</v>
      </c>
      <c r="C62" s="85"/>
      <c r="D62" s="85"/>
      <c r="E62" s="85"/>
      <c r="F62" s="85"/>
      <c r="G62" s="85"/>
      <c r="H62" s="60"/>
      <c r="I62" s="75"/>
      <c r="J62" s="80"/>
    </row>
    <row r="63" customFormat="false" ht="19.5" hidden="false" customHeight="true" outlineLevel="0" collapsed="false">
      <c r="A63" s="58" t="s">
        <v>61</v>
      </c>
      <c r="B63" s="85" t="s">
        <v>98</v>
      </c>
      <c r="C63" s="85"/>
      <c r="D63" s="85"/>
      <c r="E63" s="85"/>
      <c r="F63" s="85"/>
      <c r="G63" s="85"/>
      <c r="H63" s="86"/>
      <c r="I63" s="94"/>
      <c r="J63" s="80"/>
    </row>
    <row r="64" customFormat="false" ht="19.5" hidden="false" customHeight="true" outlineLevel="0" collapsed="false">
      <c r="A64" s="58" t="s">
        <v>70</v>
      </c>
      <c r="B64" s="85" t="s">
        <v>99</v>
      </c>
      <c r="C64" s="85"/>
      <c r="D64" s="85"/>
      <c r="E64" s="85"/>
      <c r="F64" s="85"/>
      <c r="G64" s="85"/>
      <c r="H64" s="87"/>
      <c r="I64" s="94"/>
      <c r="J64" s="94"/>
    </row>
    <row r="65" customFormat="false" ht="19.5" hidden="false" customHeight="true" outlineLevel="0" collapsed="false">
      <c r="A65" s="58" t="s">
        <v>78</v>
      </c>
      <c r="B65" s="85" t="s">
        <v>100</v>
      </c>
      <c r="C65" s="85"/>
      <c r="D65" s="85"/>
      <c r="E65" s="85"/>
      <c r="F65" s="85"/>
      <c r="G65" s="85"/>
      <c r="H65" s="87"/>
      <c r="I65" s="75"/>
      <c r="J65" s="80"/>
      <c r="K65" s="95"/>
    </row>
    <row r="66" customFormat="false" ht="19.5" hidden="false" customHeight="true" outlineLevel="0" collapsed="false">
      <c r="A66" s="58" t="s">
        <v>80</v>
      </c>
      <c r="B66" s="85" t="s">
        <v>101</v>
      </c>
      <c r="C66" s="85"/>
      <c r="D66" s="85"/>
      <c r="E66" s="85"/>
      <c r="F66" s="85"/>
      <c r="G66" s="85"/>
      <c r="H66" s="87"/>
      <c r="I66" s="94"/>
      <c r="J66" s="80"/>
    </row>
    <row r="67" customFormat="false" ht="19.5" hidden="false" customHeight="true" outlineLevel="0" collapsed="false">
      <c r="A67" s="58" t="s">
        <v>82</v>
      </c>
      <c r="B67" s="85" t="s">
        <v>102</v>
      </c>
      <c r="C67" s="85"/>
      <c r="D67" s="85"/>
      <c r="E67" s="85"/>
      <c r="F67" s="85"/>
      <c r="G67" s="85"/>
      <c r="H67" s="87"/>
      <c r="I67" s="75"/>
      <c r="J67" s="80"/>
    </row>
    <row r="68" customFormat="false" ht="19.5" hidden="false" customHeight="true" outlineLevel="0" collapsed="false">
      <c r="A68" s="88" t="s">
        <v>72</v>
      </c>
      <c r="B68" s="88"/>
      <c r="C68" s="88"/>
      <c r="D68" s="88"/>
      <c r="E68" s="88"/>
      <c r="F68" s="88"/>
      <c r="G68" s="88"/>
      <c r="H68" s="87"/>
      <c r="I68" s="94"/>
      <c r="J68" s="78"/>
    </row>
    <row r="69" customFormat="false" ht="19.5" hidden="false" customHeight="true" outlineLevel="0" collapsed="false">
      <c r="A69" s="67" t="s">
        <v>103</v>
      </c>
      <c r="B69" s="67"/>
      <c r="C69" s="67"/>
      <c r="D69" s="67"/>
      <c r="E69" s="67"/>
      <c r="F69" s="67"/>
      <c r="G69" s="67"/>
      <c r="H69" s="67"/>
      <c r="I69" s="67"/>
      <c r="J69" s="67"/>
    </row>
    <row r="70" customFormat="false" ht="19.5" hidden="false" customHeight="true" outlineLevel="0" collapsed="false">
      <c r="A70" s="67" t="s">
        <v>104</v>
      </c>
      <c r="B70" s="67"/>
      <c r="C70" s="67"/>
      <c r="D70" s="67"/>
      <c r="E70" s="67"/>
      <c r="F70" s="67"/>
      <c r="G70" s="67"/>
      <c r="H70" s="67"/>
      <c r="I70" s="67"/>
      <c r="J70" s="67"/>
    </row>
    <row r="71" customFormat="false" ht="19.5" hidden="false" customHeight="true" outlineLevel="0" collapsed="false">
      <c r="A71" s="68" t="s">
        <v>105</v>
      </c>
      <c r="B71" s="69" t="s">
        <v>106</v>
      </c>
      <c r="C71" s="69"/>
      <c r="D71" s="69"/>
      <c r="E71" s="69"/>
      <c r="F71" s="69"/>
      <c r="G71" s="69"/>
      <c r="H71" s="69"/>
      <c r="I71" s="69"/>
      <c r="J71" s="71" t="s">
        <v>6</v>
      </c>
    </row>
    <row r="72" customFormat="false" ht="19.5" hidden="false" customHeight="true" outlineLevel="0" collapsed="false">
      <c r="A72" s="58" t="s">
        <v>59</v>
      </c>
      <c r="B72" s="79" t="s">
        <v>107</v>
      </c>
      <c r="C72" s="79"/>
      <c r="D72" s="79"/>
      <c r="E72" s="79"/>
      <c r="F72" s="79"/>
      <c r="G72" s="79"/>
      <c r="H72" s="79"/>
      <c r="I72" s="79"/>
      <c r="J72" s="80"/>
    </row>
    <row r="73" customFormat="false" ht="19.5" hidden="false" customHeight="true" outlineLevel="0" collapsed="false">
      <c r="A73" s="58" t="s">
        <v>61</v>
      </c>
      <c r="B73" s="72" t="s">
        <v>106</v>
      </c>
      <c r="C73" s="72"/>
      <c r="D73" s="72"/>
      <c r="E73" s="72"/>
      <c r="F73" s="72"/>
      <c r="G73" s="72"/>
      <c r="H73" s="72"/>
      <c r="I73" s="72"/>
      <c r="J73" s="80"/>
    </row>
    <row r="74" customFormat="false" ht="19.5" hidden="false" customHeight="true" outlineLevel="0" collapsed="false">
      <c r="A74" s="58" t="s">
        <v>70</v>
      </c>
      <c r="B74" s="96" t="s">
        <v>108</v>
      </c>
      <c r="C74" s="97"/>
      <c r="D74" s="97"/>
      <c r="E74" s="97"/>
      <c r="F74" s="97"/>
      <c r="G74" s="97"/>
      <c r="H74" s="97"/>
      <c r="I74" s="98"/>
      <c r="J74" s="80"/>
    </row>
    <row r="75" customFormat="false" ht="19.5" hidden="false" customHeight="true" outlineLevel="0" collapsed="false">
      <c r="A75" s="58" t="s">
        <v>78</v>
      </c>
      <c r="B75" s="72" t="s">
        <v>109</v>
      </c>
      <c r="C75" s="72"/>
      <c r="D75" s="72"/>
      <c r="E75" s="72"/>
      <c r="F75" s="72"/>
      <c r="G75" s="72"/>
      <c r="H75" s="72"/>
      <c r="I75" s="72"/>
      <c r="J75" s="80"/>
    </row>
    <row r="76" customFormat="false" ht="19.5" hidden="false" customHeight="true" outlineLevel="0" collapsed="false">
      <c r="A76" s="58" t="s">
        <v>80</v>
      </c>
      <c r="B76" s="31" t="s">
        <v>110</v>
      </c>
      <c r="C76" s="31"/>
      <c r="D76" s="31"/>
      <c r="E76" s="31"/>
      <c r="F76" s="31"/>
      <c r="G76" s="31"/>
      <c r="H76" s="31"/>
      <c r="I76" s="31"/>
      <c r="J76" s="80"/>
    </row>
    <row r="77" customFormat="false" ht="19.5" hidden="false" customHeight="true" outlineLevel="0" collapsed="false">
      <c r="A77" s="58" t="s">
        <v>82</v>
      </c>
      <c r="B77" s="72" t="s">
        <v>111</v>
      </c>
      <c r="C77" s="72"/>
      <c r="D77" s="72"/>
      <c r="E77" s="72"/>
      <c r="F77" s="72"/>
      <c r="G77" s="72"/>
      <c r="H77" s="72"/>
      <c r="I77" s="72"/>
      <c r="J77" s="80"/>
    </row>
    <row r="78" customFormat="false" ht="19.5" hidden="false" customHeight="true" outlineLevel="0" collapsed="false">
      <c r="A78" s="81" t="s">
        <v>69</v>
      </c>
      <c r="B78" s="81"/>
      <c r="C78" s="81"/>
      <c r="D78" s="81"/>
      <c r="E78" s="81"/>
      <c r="F78" s="81"/>
      <c r="G78" s="81"/>
      <c r="H78" s="81"/>
      <c r="I78" s="81"/>
      <c r="J78" s="78"/>
    </row>
    <row r="79" customFormat="false" ht="19.5" hidden="false" customHeight="true" outlineLevel="0" collapsed="false">
      <c r="A79" s="58" t="s">
        <v>84</v>
      </c>
      <c r="B79" s="79" t="s">
        <v>112</v>
      </c>
      <c r="C79" s="79"/>
      <c r="D79" s="79"/>
      <c r="E79" s="79"/>
      <c r="F79" s="79"/>
      <c r="G79" s="79"/>
      <c r="H79" s="79"/>
      <c r="I79" s="79"/>
      <c r="J79" s="80"/>
    </row>
    <row r="80" customFormat="false" ht="32.25" hidden="false" customHeight="true" outlineLevel="0" collapsed="false">
      <c r="A80" s="58" t="s">
        <v>86</v>
      </c>
      <c r="B80" s="64" t="s">
        <v>113</v>
      </c>
      <c r="C80" s="64"/>
      <c r="D80" s="64"/>
      <c r="E80" s="64"/>
      <c r="F80" s="64"/>
      <c r="G80" s="64"/>
      <c r="H80" s="64"/>
      <c r="I80" s="64"/>
      <c r="J80" s="80"/>
    </row>
    <row r="81" customFormat="false" ht="19.5" hidden="false" customHeight="true" outlineLevel="0" collapsed="false">
      <c r="A81" s="81" t="s">
        <v>69</v>
      </c>
      <c r="B81" s="81"/>
      <c r="C81" s="81"/>
      <c r="D81" s="81"/>
      <c r="E81" s="81"/>
      <c r="F81" s="81"/>
      <c r="G81" s="81"/>
      <c r="H81" s="81"/>
      <c r="I81" s="81"/>
      <c r="J81" s="78"/>
    </row>
    <row r="82" customFormat="false" ht="19.5" hidden="false" customHeight="true" outlineLevel="0" collapsed="false">
      <c r="A82" s="77" t="s">
        <v>72</v>
      </c>
      <c r="B82" s="77"/>
      <c r="C82" s="77"/>
      <c r="D82" s="77"/>
      <c r="E82" s="77"/>
      <c r="F82" s="77"/>
      <c r="G82" s="77"/>
      <c r="H82" s="77"/>
      <c r="I82" s="77"/>
      <c r="J82" s="78"/>
    </row>
    <row r="83" customFormat="false" ht="19.5" hidden="false" customHeight="true" outlineLevel="0" collapsed="false">
      <c r="A83" s="67" t="s">
        <v>114</v>
      </c>
      <c r="B83" s="67"/>
      <c r="C83" s="67"/>
      <c r="D83" s="67"/>
      <c r="E83" s="67"/>
      <c r="F83" s="67"/>
      <c r="G83" s="67"/>
      <c r="H83" s="67"/>
      <c r="I83" s="67"/>
      <c r="J83" s="67"/>
    </row>
    <row r="84" customFormat="false" ht="19.5" hidden="false" customHeight="true" outlineLevel="0" collapsed="false">
      <c r="A84" s="68" t="s">
        <v>115</v>
      </c>
      <c r="B84" s="69" t="s">
        <v>116</v>
      </c>
      <c r="C84" s="69"/>
      <c r="D84" s="69"/>
      <c r="E84" s="69"/>
      <c r="F84" s="69"/>
      <c r="G84" s="69"/>
      <c r="H84" s="69"/>
      <c r="I84" s="69"/>
      <c r="J84" s="71" t="s">
        <v>6</v>
      </c>
    </row>
    <row r="85" customFormat="false" ht="19.5" hidden="false" customHeight="true" outlineLevel="0" collapsed="false">
      <c r="A85" s="58" t="s">
        <v>59</v>
      </c>
      <c r="B85" s="79" t="s">
        <v>117</v>
      </c>
      <c r="C85" s="79"/>
      <c r="D85" s="79"/>
      <c r="E85" s="79"/>
      <c r="F85" s="79"/>
      <c r="G85" s="79"/>
      <c r="H85" s="79"/>
      <c r="I85" s="79"/>
      <c r="J85" s="80"/>
    </row>
    <row r="86" customFormat="false" ht="19.5" hidden="false" customHeight="true" outlineLevel="0" collapsed="false">
      <c r="A86" s="81" t="s">
        <v>72</v>
      </c>
      <c r="B86" s="81"/>
      <c r="C86" s="81"/>
      <c r="D86" s="81"/>
      <c r="E86" s="81"/>
      <c r="F86" s="81"/>
      <c r="G86" s="81"/>
      <c r="H86" s="81"/>
      <c r="I86" s="81"/>
      <c r="J86" s="78"/>
    </row>
    <row r="87" customFormat="false" ht="19.5" hidden="false" customHeight="true" outlineLevel="0" collapsed="false">
      <c r="A87" s="67" t="s">
        <v>118</v>
      </c>
      <c r="B87" s="67"/>
      <c r="C87" s="67"/>
      <c r="D87" s="67"/>
      <c r="E87" s="67"/>
      <c r="F87" s="67"/>
      <c r="G87" s="67"/>
      <c r="H87" s="67"/>
      <c r="I87" s="67"/>
      <c r="J87" s="67"/>
    </row>
    <row r="88" customFormat="false" ht="19.5" hidden="false" customHeight="true" outlineLevel="0" collapsed="false">
      <c r="A88" s="68" t="n">
        <v>4</v>
      </c>
      <c r="B88" s="71" t="s">
        <v>119</v>
      </c>
      <c r="C88" s="71"/>
      <c r="D88" s="71"/>
      <c r="E88" s="71"/>
      <c r="F88" s="71"/>
      <c r="G88" s="71"/>
      <c r="H88" s="71"/>
      <c r="I88" s="71"/>
      <c r="J88" s="71" t="s">
        <v>6</v>
      </c>
    </row>
    <row r="89" customFormat="false" ht="19.5" hidden="false" customHeight="true" outlineLevel="0" collapsed="false">
      <c r="A89" s="58" t="s">
        <v>105</v>
      </c>
      <c r="B89" s="72" t="s">
        <v>120</v>
      </c>
      <c r="C89" s="72"/>
      <c r="D89" s="72"/>
      <c r="E89" s="72"/>
      <c r="F89" s="72"/>
      <c r="G89" s="72"/>
      <c r="H89" s="72"/>
      <c r="I89" s="72"/>
      <c r="J89" s="78"/>
    </row>
    <row r="90" customFormat="false" ht="19.5" hidden="false" customHeight="true" outlineLevel="0" collapsed="false">
      <c r="A90" s="58" t="s">
        <v>115</v>
      </c>
      <c r="B90" s="72" t="s">
        <v>116</v>
      </c>
      <c r="C90" s="72"/>
      <c r="D90" s="72"/>
      <c r="E90" s="72"/>
      <c r="F90" s="72"/>
      <c r="G90" s="72"/>
      <c r="H90" s="72"/>
      <c r="I90" s="72"/>
      <c r="J90" s="78"/>
    </row>
    <row r="91" customFormat="false" ht="19.5" hidden="false" customHeight="true" outlineLevel="0" collapsed="false">
      <c r="A91" s="93" t="s">
        <v>72</v>
      </c>
      <c r="B91" s="93"/>
      <c r="C91" s="93"/>
      <c r="D91" s="93"/>
      <c r="E91" s="93"/>
      <c r="F91" s="93"/>
      <c r="G91" s="93"/>
      <c r="H91" s="93"/>
      <c r="I91" s="93"/>
      <c r="J91" s="78"/>
    </row>
    <row r="92" customFormat="false" ht="19.5" hidden="false" customHeight="true" outlineLevel="0" collapsed="false">
      <c r="A92" s="67" t="s">
        <v>121</v>
      </c>
      <c r="B92" s="67"/>
      <c r="C92" s="67"/>
      <c r="D92" s="67"/>
      <c r="E92" s="67"/>
      <c r="F92" s="67"/>
      <c r="G92" s="67"/>
      <c r="H92" s="67"/>
      <c r="I92" s="67"/>
      <c r="J92" s="67"/>
    </row>
    <row r="93" customFormat="false" ht="19.5" hidden="false" customHeight="true" outlineLevel="0" collapsed="false">
      <c r="A93" s="68" t="n">
        <v>5</v>
      </c>
      <c r="B93" s="71" t="s">
        <v>122</v>
      </c>
      <c r="C93" s="71"/>
      <c r="D93" s="71"/>
      <c r="E93" s="71"/>
      <c r="F93" s="71"/>
      <c r="G93" s="71"/>
      <c r="H93" s="71"/>
      <c r="I93" s="71"/>
      <c r="J93" s="71" t="s">
        <v>6</v>
      </c>
    </row>
    <row r="94" customFormat="false" ht="19.5" hidden="false" customHeight="true" outlineLevel="0" collapsed="false">
      <c r="A94" s="58" t="s">
        <v>59</v>
      </c>
      <c r="B94" s="72" t="s">
        <v>123</v>
      </c>
      <c r="C94" s="72"/>
      <c r="D94" s="72"/>
      <c r="E94" s="72"/>
      <c r="F94" s="72"/>
      <c r="G94" s="72"/>
      <c r="H94" s="72"/>
      <c r="I94" s="72"/>
      <c r="J94" s="80"/>
    </row>
    <row r="95" customFormat="false" ht="19.5" hidden="false" customHeight="true" outlineLevel="0" collapsed="false">
      <c r="A95" s="58" t="s">
        <v>61</v>
      </c>
      <c r="B95" s="72" t="s">
        <v>124</v>
      </c>
      <c r="C95" s="72"/>
      <c r="D95" s="72"/>
      <c r="E95" s="72"/>
      <c r="F95" s="72"/>
      <c r="G95" s="72"/>
      <c r="H95" s="72"/>
      <c r="I95" s="72"/>
      <c r="J95" s="80"/>
    </row>
    <row r="96" customFormat="false" ht="19.5" hidden="false" customHeight="true" outlineLevel="0" collapsed="false">
      <c r="A96" s="58" t="s">
        <v>70</v>
      </c>
      <c r="B96" s="72" t="s">
        <v>125</v>
      </c>
      <c r="C96" s="72"/>
      <c r="D96" s="72"/>
      <c r="E96" s="72"/>
      <c r="F96" s="72"/>
      <c r="G96" s="72"/>
      <c r="H96" s="72"/>
      <c r="I96" s="72"/>
      <c r="J96" s="80"/>
    </row>
    <row r="97" customFormat="false" ht="19.5" hidden="false" customHeight="true" outlineLevel="0" collapsed="false">
      <c r="A97" s="58" t="s">
        <v>78</v>
      </c>
      <c r="B97" s="72" t="s">
        <v>126</v>
      </c>
      <c r="C97" s="72"/>
      <c r="D97" s="72"/>
      <c r="E97" s="72"/>
      <c r="F97" s="72"/>
      <c r="G97" s="72"/>
      <c r="H97" s="72"/>
      <c r="I97" s="72"/>
      <c r="J97" s="80"/>
    </row>
    <row r="98" customFormat="false" ht="19.5" hidden="false" customHeight="true" outlineLevel="0" collapsed="false">
      <c r="A98" s="77" t="s">
        <v>72</v>
      </c>
      <c r="B98" s="77"/>
      <c r="C98" s="77"/>
      <c r="D98" s="77"/>
      <c r="E98" s="77"/>
      <c r="F98" s="77"/>
      <c r="G98" s="77"/>
      <c r="H98" s="77"/>
      <c r="I98" s="77"/>
      <c r="J98" s="78"/>
    </row>
    <row r="99" customFormat="false" ht="19.5" hidden="false" customHeight="true" outlineLevel="0" collapsed="false">
      <c r="A99" s="82" t="s">
        <v>127</v>
      </c>
      <c r="B99" s="82"/>
      <c r="C99" s="82"/>
      <c r="D99" s="82"/>
      <c r="E99" s="82"/>
      <c r="F99" s="82"/>
      <c r="G99" s="82"/>
      <c r="H99" s="82"/>
      <c r="I99" s="82"/>
      <c r="J99" s="82"/>
    </row>
    <row r="100" customFormat="false" ht="19.5" hidden="false" customHeight="true" outlineLevel="0" collapsed="false">
      <c r="A100" s="68"/>
      <c r="B100" s="83" t="s">
        <v>128</v>
      </c>
      <c r="C100" s="83"/>
      <c r="D100" s="83"/>
      <c r="E100" s="83"/>
      <c r="F100" s="83"/>
      <c r="G100" s="83"/>
      <c r="H100" s="84"/>
      <c r="I100" s="70" t="s">
        <v>58</v>
      </c>
      <c r="J100" s="71" t="s">
        <v>6</v>
      </c>
    </row>
    <row r="101" customFormat="false" ht="19.5" hidden="false" customHeight="true" outlineLevel="0" collapsed="false">
      <c r="A101" s="58" t="s">
        <v>59</v>
      </c>
      <c r="B101" s="85" t="s">
        <v>129</v>
      </c>
      <c r="C101" s="85"/>
      <c r="D101" s="85"/>
      <c r="E101" s="85"/>
      <c r="F101" s="85"/>
      <c r="G101" s="85"/>
      <c r="H101" s="60"/>
      <c r="I101" s="75"/>
      <c r="J101" s="80"/>
    </row>
    <row r="102" customFormat="false" ht="19.5" hidden="false" customHeight="true" outlineLevel="0" collapsed="false">
      <c r="A102" s="58" t="s">
        <v>61</v>
      </c>
      <c r="B102" s="85" t="s">
        <v>130</v>
      </c>
      <c r="C102" s="85"/>
      <c r="D102" s="85"/>
      <c r="E102" s="85"/>
      <c r="F102" s="85"/>
      <c r="G102" s="85"/>
      <c r="H102" s="86"/>
      <c r="I102" s="75"/>
      <c r="J102" s="80"/>
    </row>
    <row r="103" customFormat="false" ht="19.5" hidden="false" customHeight="true" outlineLevel="0" collapsed="false">
      <c r="A103" s="58"/>
      <c r="B103" s="85" t="s">
        <v>131</v>
      </c>
      <c r="C103" s="85"/>
      <c r="D103" s="85"/>
      <c r="E103" s="85"/>
      <c r="F103" s="85"/>
      <c r="G103" s="85"/>
      <c r="H103" s="87"/>
      <c r="I103" s="94"/>
      <c r="J103" s="99"/>
    </row>
    <row r="104" customFormat="false" ht="19.5" hidden="false" customHeight="true" outlineLevel="0" collapsed="false">
      <c r="A104" s="58" t="s">
        <v>70</v>
      </c>
      <c r="B104" s="85" t="s">
        <v>132</v>
      </c>
      <c r="C104" s="85"/>
      <c r="D104" s="85"/>
      <c r="E104" s="85"/>
      <c r="F104" s="85"/>
      <c r="G104" s="85"/>
      <c r="H104" s="87"/>
      <c r="I104" s="94"/>
      <c r="J104" s="62"/>
    </row>
    <row r="105" customFormat="false" ht="19.5" hidden="false" customHeight="true" outlineLevel="0" collapsed="false">
      <c r="A105" s="58"/>
      <c r="B105" s="85" t="s">
        <v>133</v>
      </c>
      <c r="C105" s="85"/>
      <c r="D105" s="85"/>
      <c r="E105" s="85"/>
      <c r="F105" s="85"/>
      <c r="G105" s="85"/>
      <c r="H105" s="87"/>
      <c r="I105" s="94"/>
      <c r="J105" s="100"/>
      <c r="K105" s="95"/>
    </row>
    <row r="106" customFormat="false" ht="19.5" hidden="false" customHeight="true" outlineLevel="0" collapsed="false">
      <c r="A106" s="58"/>
      <c r="B106" s="85" t="s">
        <v>134</v>
      </c>
      <c r="C106" s="85"/>
      <c r="D106" s="85"/>
      <c r="E106" s="85"/>
      <c r="F106" s="85"/>
      <c r="G106" s="85"/>
      <c r="H106" s="87"/>
      <c r="I106" s="94"/>
      <c r="J106" s="99"/>
    </row>
    <row r="107" customFormat="false" ht="19.5" hidden="false" customHeight="true" outlineLevel="0" collapsed="false">
      <c r="A107" s="58" t="s">
        <v>135</v>
      </c>
      <c r="B107" s="85" t="s">
        <v>136</v>
      </c>
      <c r="C107" s="85"/>
      <c r="D107" s="85"/>
      <c r="E107" s="85"/>
      <c r="F107" s="85"/>
      <c r="G107" s="85"/>
      <c r="H107" s="87"/>
      <c r="I107" s="94"/>
      <c r="J107" s="62"/>
    </row>
    <row r="108" customFormat="false" ht="19.5" hidden="false" customHeight="true" outlineLevel="0" collapsed="false">
      <c r="A108" s="58"/>
      <c r="B108" s="85" t="s">
        <v>137</v>
      </c>
      <c r="C108" s="85"/>
      <c r="D108" s="85"/>
      <c r="E108" s="85"/>
      <c r="F108" s="85"/>
      <c r="G108" s="85"/>
      <c r="H108" s="87"/>
      <c r="I108" s="75"/>
      <c r="J108" s="80"/>
    </row>
    <row r="109" customFormat="false" ht="19.5" hidden="false" customHeight="true" outlineLevel="0" collapsed="false">
      <c r="A109" s="58"/>
      <c r="B109" s="85" t="s">
        <v>138</v>
      </c>
      <c r="C109" s="85"/>
      <c r="D109" s="85"/>
      <c r="E109" s="85"/>
      <c r="F109" s="85"/>
      <c r="G109" s="85"/>
      <c r="H109" s="87"/>
      <c r="I109" s="75"/>
      <c r="J109" s="80"/>
    </row>
    <row r="110" customFormat="false" ht="19.5" hidden="false" customHeight="true" outlineLevel="0" collapsed="false">
      <c r="A110" s="58" t="s">
        <v>139</v>
      </c>
      <c r="B110" s="85" t="s">
        <v>140</v>
      </c>
      <c r="C110" s="85"/>
      <c r="D110" s="85"/>
      <c r="E110" s="85"/>
      <c r="F110" s="85"/>
      <c r="G110" s="85"/>
      <c r="H110" s="87"/>
      <c r="I110" s="94"/>
      <c r="J110" s="62"/>
    </row>
    <row r="111" customFormat="false" ht="19.5" hidden="false" customHeight="true" outlineLevel="0" collapsed="false">
      <c r="A111" s="58"/>
      <c r="B111" s="85" t="s">
        <v>141</v>
      </c>
      <c r="C111" s="85"/>
      <c r="D111" s="85"/>
      <c r="E111" s="85"/>
      <c r="F111" s="85"/>
      <c r="G111" s="85"/>
      <c r="H111" s="87"/>
      <c r="I111" s="75"/>
      <c r="J111" s="80"/>
    </row>
    <row r="112" customFormat="false" ht="19.5" hidden="false" customHeight="true" outlineLevel="0" collapsed="false">
      <c r="A112" s="58" t="s">
        <v>78</v>
      </c>
      <c r="B112" s="85" t="s">
        <v>142</v>
      </c>
      <c r="C112" s="85"/>
      <c r="D112" s="85"/>
      <c r="E112" s="85"/>
      <c r="F112" s="85"/>
      <c r="G112" s="85"/>
      <c r="H112" s="87"/>
      <c r="I112" s="75"/>
      <c r="J112" s="80"/>
    </row>
    <row r="113" customFormat="false" ht="19.5" hidden="false" customHeight="true" outlineLevel="0" collapsed="false">
      <c r="A113" s="88" t="s">
        <v>72</v>
      </c>
      <c r="B113" s="88"/>
      <c r="C113" s="88"/>
      <c r="D113" s="88"/>
      <c r="E113" s="88"/>
      <c r="F113" s="88"/>
      <c r="G113" s="88"/>
      <c r="H113" s="87"/>
      <c r="I113" s="101"/>
      <c r="J113" s="78"/>
    </row>
    <row r="114" customFormat="false" ht="25.5" hidden="false" customHeight="true" outlineLevel="0" collapsed="false">
      <c r="A114" s="67" t="s">
        <v>143</v>
      </c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21.75" hidden="false" customHeight="true" outlineLevel="0" collapsed="false">
      <c r="A115" s="71"/>
      <c r="B115" s="102" t="s">
        <v>144</v>
      </c>
      <c r="C115" s="102"/>
      <c r="D115" s="102"/>
      <c r="E115" s="102"/>
      <c r="F115" s="102"/>
      <c r="G115" s="102"/>
      <c r="H115" s="102"/>
      <c r="I115" s="102"/>
      <c r="J115" s="69" t="s">
        <v>6</v>
      </c>
    </row>
    <row r="116" customFormat="false" ht="19.5" hidden="false" customHeight="true" outlineLevel="0" collapsed="false">
      <c r="A116" s="62" t="s">
        <v>59</v>
      </c>
      <c r="B116" s="64" t="s">
        <v>145</v>
      </c>
      <c r="C116" s="64"/>
      <c r="D116" s="64"/>
      <c r="E116" s="64"/>
      <c r="F116" s="64"/>
      <c r="G116" s="64"/>
      <c r="H116" s="64"/>
      <c r="I116" s="64"/>
      <c r="J116" s="80"/>
    </row>
    <row r="117" customFormat="false" ht="21.75" hidden="false" customHeight="true" outlineLevel="0" collapsed="false">
      <c r="A117" s="62" t="s">
        <v>61</v>
      </c>
      <c r="B117" s="64" t="s">
        <v>146</v>
      </c>
      <c r="C117" s="64"/>
      <c r="D117" s="64"/>
      <c r="E117" s="64"/>
      <c r="F117" s="64"/>
      <c r="G117" s="64"/>
      <c r="H117" s="64"/>
      <c r="I117" s="64"/>
      <c r="J117" s="80"/>
    </row>
    <row r="118" customFormat="false" ht="21" hidden="false" customHeight="true" outlineLevel="0" collapsed="false">
      <c r="A118" s="62" t="s">
        <v>70</v>
      </c>
      <c r="B118" s="64" t="s">
        <v>147</v>
      </c>
      <c r="C118" s="64"/>
      <c r="D118" s="64"/>
      <c r="E118" s="64"/>
      <c r="F118" s="64"/>
      <c r="G118" s="64"/>
      <c r="H118" s="64"/>
      <c r="I118" s="64"/>
      <c r="J118" s="80"/>
    </row>
    <row r="119" customFormat="false" ht="19.5" hidden="false" customHeight="true" outlineLevel="0" collapsed="false">
      <c r="A119" s="62" t="s">
        <v>78</v>
      </c>
      <c r="B119" s="64" t="s">
        <v>148</v>
      </c>
      <c r="C119" s="64"/>
      <c r="D119" s="64"/>
      <c r="E119" s="64"/>
      <c r="F119" s="64"/>
      <c r="G119" s="64"/>
      <c r="H119" s="64"/>
      <c r="I119" s="64"/>
      <c r="J119" s="80"/>
    </row>
    <row r="120" customFormat="false" ht="25.5" hidden="false" customHeight="true" outlineLevel="0" collapsed="false">
      <c r="A120" s="62" t="s">
        <v>80</v>
      </c>
      <c r="B120" s="64" t="s">
        <v>149</v>
      </c>
      <c r="C120" s="64"/>
      <c r="D120" s="64"/>
      <c r="E120" s="64"/>
      <c r="F120" s="64"/>
      <c r="G120" s="64"/>
      <c r="H120" s="64"/>
      <c r="I120" s="64"/>
      <c r="J120" s="80"/>
    </row>
    <row r="121" customFormat="false" ht="20.25" hidden="false" customHeight="true" outlineLevel="0" collapsed="false">
      <c r="A121" s="77" t="s">
        <v>150</v>
      </c>
      <c r="B121" s="77"/>
      <c r="C121" s="77"/>
      <c r="D121" s="77"/>
      <c r="E121" s="77"/>
      <c r="F121" s="77"/>
      <c r="G121" s="77"/>
      <c r="H121" s="77"/>
      <c r="I121" s="77"/>
      <c r="J121" s="78"/>
    </row>
    <row r="122" customFormat="false" ht="20.25" hidden="false" customHeight="true" outlineLevel="0" collapsed="false">
      <c r="A122" s="62" t="s">
        <v>82</v>
      </c>
      <c r="B122" s="64" t="s">
        <v>151</v>
      </c>
      <c r="C122" s="64"/>
      <c r="D122" s="64"/>
      <c r="E122" s="64"/>
      <c r="F122" s="64"/>
      <c r="G122" s="64"/>
      <c r="H122" s="64"/>
      <c r="I122" s="64"/>
      <c r="J122" s="80"/>
    </row>
    <row r="123" customFormat="false" ht="20.25" hidden="false" customHeight="true" outlineLevel="0" collapsed="false">
      <c r="A123" s="77" t="s">
        <v>152</v>
      </c>
      <c r="B123" s="77"/>
      <c r="C123" s="77"/>
      <c r="D123" s="77"/>
      <c r="E123" s="77"/>
      <c r="F123" s="77"/>
      <c r="G123" s="77"/>
      <c r="H123" s="77"/>
      <c r="I123" s="77"/>
      <c r="J123" s="78"/>
    </row>
    <row r="124" customFormat="false" ht="20.25" hidden="false" customHeight="true" outlineLevel="0" collapsed="false">
      <c r="A124" s="31"/>
      <c r="B124" s="31"/>
      <c r="C124" s="31"/>
      <c r="D124" s="31"/>
      <c r="E124" s="31"/>
      <c r="F124" s="31"/>
      <c r="G124" s="31"/>
      <c r="H124" s="31"/>
      <c r="I124" s="31"/>
      <c r="J124" s="31"/>
    </row>
    <row r="125" customFormat="false" ht="20.25" hidden="false" customHeight="true" outlineLevel="0" collapsed="false">
      <c r="A125" s="287" t="s">
        <v>234</v>
      </c>
      <c r="B125" s="287"/>
      <c r="C125" s="287"/>
      <c r="D125" s="287"/>
      <c r="E125" s="287"/>
      <c r="F125" s="287"/>
      <c r="G125" s="287"/>
      <c r="H125" s="287"/>
      <c r="I125" s="287"/>
      <c r="J125" s="287"/>
    </row>
    <row r="126" customFormat="false" ht="15" hidden="false" customHeight="false" outlineLevel="0" collapsed="false">
      <c r="A126" s="288"/>
      <c r="B126" s="288"/>
      <c r="C126" s="288"/>
      <c r="D126" s="288"/>
      <c r="E126" s="288"/>
      <c r="F126" s="288"/>
      <c r="G126" s="288"/>
      <c r="H126" s="288"/>
      <c r="I126" s="288"/>
      <c r="J126" s="288"/>
    </row>
    <row r="127" customFormat="false" ht="28.5" hidden="false" customHeight="true" outlineLevel="0" collapsed="false">
      <c r="A127" s="289" t="s">
        <v>235</v>
      </c>
      <c r="B127" s="289"/>
      <c r="C127" s="289"/>
      <c r="D127" s="289"/>
      <c r="E127" s="290" t="s">
        <v>236</v>
      </c>
      <c r="F127" s="290"/>
      <c r="G127" s="290" t="s">
        <v>237</v>
      </c>
      <c r="H127" s="290"/>
      <c r="I127" s="290"/>
      <c r="J127" s="290"/>
    </row>
    <row r="128" customFormat="false" ht="21" hidden="false" customHeight="true" outlineLevel="0" collapsed="false">
      <c r="A128" s="291"/>
      <c r="B128" s="291"/>
      <c r="C128" s="291"/>
      <c r="D128" s="291"/>
      <c r="E128" s="291"/>
      <c r="F128" s="291"/>
      <c r="G128" s="291"/>
      <c r="H128" s="291"/>
      <c r="I128" s="291"/>
      <c r="J128" s="291"/>
    </row>
  </sheetData>
  <mergeCells count="135">
    <mergeCell ref="A1:J1"/>
    <mergeCell ref="A2:J2"/>
    <mergeCell ref="A3:J3"/>
    <mergeCell ref="A4:J4"/>
    <mergeCell ref="A6:C6"/>
    <mergeCell ref="D6:F6"/>
    <mergeCell ref="A7:C7"/>
    <mergeCell ref="D7:F7"/>
    <mergeCell ref="A8:D8"/>
    <mergeCell ref="E8:F8"/>
    <mergeCell ref="D9:E9"/>
    <mergeCell ref="G10:I10"/>
    <mergeCell ref="A11:C11"/>
    <mergeCell ref="D11:F11"/>
    <mergeCell ref="G11:I11"/>
    <mergeCell ref="A12:C12"/>
    <mergeCell ref="D12:E12"/>
    <mergeCell ref="A13:C13"/>
    <mergeCell ref="D13:E13"/>
    <mergeCell ref="A14:B14"/>
    <mergeCell ref="D14:E14"/>
    <mergeCell ref="G15:I15"/>
    <mergeCell ref="A16:J16"/>
    <mergeCell ref="A17:J17"/>
    <mergeCell ref="A18:J18"/>
    <mergeCell ref="B20:I20"/>
    <mergeCell ref="B21:I21"/>
    <mergeCell ref="B22:I22"/>
    <mergeCell ref="A23:J23"/>
    <mergeCell ref="B24:G24"/>
    <mergeCell ref="B25:H25"/>
    <mergeCell ref="B26:G26"/>
    <mergeCell ref="B27:H27"/>
    <mergeCell ref="A28:J28"/>
    <mergeCell ref="A29:J29"/>
    <mergeCell ref="B30:I30"/>
    <mergeCell ref="B31:I31"/>
    <mergeCell ref="B32:I32"/>
    <mergeCell ref="A33:I33"/>
    <mergeCell ref="B34:I34"/>
    <mergeCell ref="A35:I35"/>
    <mergeCell ref="A36:J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A46:G46"/>
    <mergeCell ref="A47:J47"/>
    <mergeCell ref="B48:I48"/>
    <mergeCell ref="B49:I49"/>
    <mergeCell ref="B50:I50"/>
    <mergeCell ref="B51:I51"/>
    <mergeCell ref="B52:I52"/>
    <mergeCell ref="A53:I53"/>
    <mergeCell ref="A54:J54"/>
    <mergeCell ref="B55:I55"/>
    <mergeCell ref="B56:I56"/>
    <mergeCell ref="B57:I57"/>
    <mergeCell ref="B58:I58"/>
    <mergeCell ref="A59:I59"/>
    <mergeCell ref="A60:J60"/>
    <mergeCell ref="B61:G61"/>
    <mergeCell ref="B62:G62"/>
    <mergeCell ref="B63:G63"/>
    <mergeCell ref="B64:G64"/>
    <mergeCell ref="B65:G65"/>
    <mergeCell ref="B66:G66"/>
    <mergeCell ref="B67:G67"/>
    <mergeCell ref="A68:G68"/>
    <mergeCell ref="A69:J69"/>
    <mergeCell ref="A70:J70"/>
    <mergeCell ref="B71:I71"/>
    <mergeCell ref="B72:I72"/>
    <mergeCell ref="B73:I73"/>
    <mergeCell ref="B75:I75"/>
    <mergeCell ref="B77:I77"/>
    <mergeCell ref="A78:I78"/>
    <mergeCell ref="B79:I79"/>
    <mergeCell ref="B80:I80"/>
    <mergeCell ref="A81:I81"/>
    <mergeCell ref="A82:I82"/>
    <mergeCell ref="A83:J83"/>
    <mergeCell ref="B84:I84"/>
    <mergeCell ref="B85:I85"/>
    <mergeCell ref="A86:I86"/>
    <mergeCell ref="A87:J87"/>
    <mergeCell ref="B88:I88"/>
    <mergeCell ref="B89:I89"/>
    <mergeCell ref="B90:I90"/>
    <mergeCell ref="A91:I91"/>
    <mergeCell ref="A92:J92"/>
    <mergeCell ref="B93:I93"/>
    <mergeCell ref="B94:I94"/>
    <mergeCell ref="B95:I95"/>
    <mergeCell ref="B96:I96"/>
    <mergeCell ref="B97:I97"/>
    <mergeCell ref="A98:I98"/>
    <mergeCell ref="A99:J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A113:G113"/>
    <mergeCell ref="A114:J114"/>
    <mergeCell ref="B115:I115"/>
    <mergeCell ref="B116:I116"/>
    <mergeCell ref="B117:I117"/>
    <mergeCell ref="B118:I118"/>
    <mergeCell ref="B119:I119"/>
    <mergeCell ref="B120:I120"/>
    <mergeCell ref="A121:I121"/>
    <mergeCell ref="B122:I122"/>
    <mergeCell ref="A123:I123"/>
    <mergeCell ref="A125:J125"/>
    <mergeCell ref="A126:J126"/>
    <mergeCell ref="A127:D127"/>
    <mergeCell ref="E127:F127"/>
    <mergeCell ref="G127:J127"/>
    <mergeCell ref="A128:D128"/>
    <mergeCell ref="E128:F128"/>
    <mergeCell ref="G128:J128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C1DA"/>
    <pageSetUpPr fitToPage="true"/>
  </sheetPr>
  <dimension ref="A1:V65508"/>
  <sheetViews>
    <sheetView showFormulas="false" showGridLines="true" showRowColHeaders="true" showZeros="false" rightToLeft="false" tabSelected="false" showOutlineSymbols="true" defaultGridColor="true" view="normal" topLeftCell="A22" colorId="64" zoomScale="110" zoomScaleNormal="110" zoomScalePageLayoutView="100" workbookViewId="0">
      <selection pane="topLeft" activeCell="I125" activeCellId="0" sqref="I125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6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4.56"/>
    <col collapsed="false" customWidth="true" hidden="false" outlineLevel="0" max="6" min="6" style="23" width="8.34"/>
    <col collapsed="false" customWidth="true" hidden="false" outlineLevel="0" max="7" min="7" style="23" width="9"/>
    <col collapsed="false" customWidth="true" hidden="false" outlineLevel="0" max="8" min="8" style="23" width="13.67"/>
    <col collapsed="false" customWidth="true" hidden="false" outlineLevel="0" max="9" min="9" style="23" width="26.56"/>
    <col collapsed="false" customWidth="true" hidden="false" outlineLevel="0" max="10" min="10" style="23" width="10.33"/>
    <col collapsed="false" customWidth="true" hidden="false" outlineLevel="0" max="11" min="11" style="23" width="14.11"/>
    <col collapsed="false" customWidth="true" hidden="false" outlineLevel="0" max="12" min="12" style="23" width="15"/>
    <col collapsed="false" customWidth="false" hidden="false" outlineLevel="0" max="16384" min="13" style="23" width="9.11"/>
  </cols>
  <sheetData>
    <row r="1" customFormat="false" ht="24.75" hidden="false" customHeight="true" outlineLevel="0" collapsed="false">
      <c r="A1" s="192" t="s">
        <v>160</v>
      </c>
      <c r="B1" s="192"/>
      <c r="C1" s="192"/>
      <c r="D1" s="192"/>
      <c r="E1" s="192"/>
      <c r="F1" s="192"/>
      <c r="G1" s="192"/>
      <c r="H1" s="192"/>
      <c r="I1" s="192"/>
    </row>
    <row r="2" customFormat="false" ht="46.5" hidden="false" customHeight="true" outlineLevel="0" collapsed="false">
      <c r="A2" s="193" t="s">
        <v>238</v>
      </c>
      <c r="B2" s="193"/>
      <c r="C2" s="193"/>
      <c r="D2" s="193"/>
      <c r="E2" s="193"/>
      <c r="F2" s="193"/>
      <c r="G2" s="193"/>
      <c r="H2" s="193"/>
      <c r="I2" s="193"/>
      <c r="J2" s="194"/>
    </row>
    <row r="3" customFormat="false" ht="24.75" hidden="false" customHeight="true" outlineLevel="0" collapsed="false">
      <c r="A3" s="195" t="s">
        <v>222</v>
      </c>
      <c r="B3" s="195"/>
      <c r="C3" s="195"/>
      <c r="D3" s="195"/>
      <c r="E3" s="195"/>
      <c r="F3" s="195"/>
      <c r="G3" s="195"/>
      <c r="H3" s="195"/>
      <c r="I3" s="195"/>
      <c r="J3" s="194"/>
    </row>
    <row r="4" customFormat="false" ht="15.75" hidden="false" customHeight="true" outlineLevel="0" collapsed="false">
      <c r="A4" s="195" t="s">
        <v>223</v>
      </c>
      <c r="B4" s="195"/>
      <c r="C4" s="195"/>
      <c r="D4" s="195"/>
      <c r="E4" s="195"/>
      <c r="F4" s="195"/>
      <c r="G4" s="195"/>
      <c r="H4" s="195"/>
      <c r="I4" s="195"/>
      <c r="J4" s="194"/>
    </row>
    <row r="5" customFormat="false" ht="19.5" hidden="false" customHeight="true" outlineLevel="0" collapsed="false">
      <c r="A5" s="196"/>
      <c r="B5" s="197"/>
      <c r="C5" s="197"/>
      <c r="D5" s="197"/>
      <c r="E5" s="197"/>
      <c r="F5" s="197"/>
      <c r="G5" s="197"/>
      <c r="H5" s="197"/>
      <c r="I5" s="198"/>
      <c r="J5" s="194"/>
    </row>
    <row r="6" customFormat="false" ht="19.5" hidden="false" customHeight="true" outlineLevel="0" collapsed="false">
      <c r="A6" s="199" t="s">
        <v>163</v>
      </c>
      <c r="B6" s="200"/>
      <c r="C6" s="200"/>
      <c r="D6" s="200"/>
      <c r="E6" s="200"/>
      <c r="F6" s="202"/>
      <c r="G6" s="202"/>
      <c r="H6" s="203"/>
      <c r="I6" s="204"/>
      <c r="J6" s="194"/>
    </row>
    <row r="7" customFormat="false" ht="19.5" hidden="false" customHeight="true" outlineLevel="0" collapsed="false">
      <c r="A7" s="205" t="s">
        <v>224</v>
      </c>
      <c r="B7" s="205"/>
      <c r="C7" s="205"/>
      <c r="D7" s="205"/>
      <c r="E7" s="205"/>
      <c r="F7" s="205"/>
      <c r="G7" s="205"/>
      <c r="H7" s="205"/>
      <c r="I7" s="205"/>
      <c r="J7" s="194"/>
    </row>
    <row r="8" s="47" customFormat="true" ht="19.5" hidden="false" customHeight="true" outlineLevel="0" collapsed="false">
      <c r="A8" s="284" t="s">
        <v>47</v>
      </c>
      <c r="B8" s="207"/>
      <c r="C8" s="207" t="s">
        <v>165</v>
      </c>
      <c r="D8" s="207"/>
      <c r="E8" s="207"/>
      <c r="F8" s="208"/>
      <c r="G8" s="208"/>
      <c r="H8" s="207"/>
      <c r="I8" s="209"/>
      <c r="J8" s="194"/>
    </row>
    <row r="9" customFormat="false" ht="23.25" hidden="false" customHeight="true" outlineLevel="0" collapsed="false">
      <c r="A9" s="210" t="s">
        <v>49</v>
      </c>
      <c r="B9" s="210"/>
      <c r="C9" s="210"/>
      <c r="D9" s="210"/>
      <c r="E9" s="210"/>
      <c r="F9" s="210"/>
      <c r="G9" s="210"/>
      <c r="H9" s="210"/>
      <c r="I9" s="210"/>
      <c r="J9" s="194"/>
    </row>
    <row r="10" customFormat="false" ht="19.5" hidden="false" customHeight="true" outlineLevel="0" collapsed="false">
      <c r="A10" s="211" t="s">
        <v>50</v>
      </c>
      <c r="B10" s="211"/>
      <c r="C10" s="211"/>
      <c r="D10" s="211"/>
      <c r="E10" s="211"/>
      <c r="F10" s="211"/>
      <c r="G10" s="211"/>
      <c r="H10" s="211"/>
      <c r="I10" s="211"/>
      <c r="J10" s="194"/>
    </row>
    <row r="11" customFormat="false" ht="45" hidden="false" customHeight="true" outlineLevel="0" collapsed="false">
      <c r="A11" s="294" t="s">
        <v>51</v>
      </c>
      <c r="B11" s="294"/>
      <c r="C11" s="294"/>
      <c r="D11" s="294"/>
      <c r="E11" s="294"/>
      <c r="F11" s="294"/>
      <c r="G11" s="294"/>
      <c r="H11" s="213"/>
      <c r="I11" s="212" t="s">
        <v>225</v>
      </c>
      <c r="J11" s="194"/>
    </row>
    <row r="12" customFormat="false" ht="36" hidden="false" customHeight="true" outlineLevel="0" collapsed="false">
      <c r="A12" s="214" t="n">
        <v>1</v>
      </c>
      <c r="B12" s="215" t="s">
        <v>52</v>
      </c>
      <c r="C12" s="215"/>
      <c r="D12" s="215"/>
      <c r="E12" s="215"/>
      <c r="F12" s="215"/>
      <c r="G12" s="215"/>
      <c r="H12" s="211"/>
      <c r="I12" s="216" t="s">
        <v>167</v>
      </c>
      <c r="J12" s="194"/>
    </row>
    <row r="13" customFormat="false" ht="30.75" hidden="false" customHeight="true" outlineLevel="0" collapsed="false">
      <c r="A13" s="214" t="n">
        <v>2</v>
      </c>
      <c r="B13" s="215" t="s">
        <v>168</v>
      </c>
      <c r="C13" s="215"/>
      <c r="D13" s="215"/>
      <c r="E13" s="215"/>
      <c r="F13" s="215"/>
      <c r="G13" s="215"/>
      <c r="H13" s="211"/>
      <c r="I13" s="217" t="n">
        <v>1606</v>
      </c>
      <c r="J13" s="194"/>
    </row>
    <row r="14" customFormat="false" ht="19.5" hidden="false" customHeight="true" outlineLevel="0" collapsed="false">
      <c r="A14" s="214" t="n">
        <v>3</v>
      </c>
      <c r="B14" s="215" t="s">
        <v>54</v>
      </c>
      <c r="C14" s="215"/>
      <c r="D14" s="215"/>
      <c r="E14" s="215"/>
      <c r="F14" s="215"/>
      <c r="G14" s="215"/>
      <c r="H14" s="211"/>
      <c r="I14" s="218" t="s">
        <v>169</v>
      </c>
      <c r="J14" s="194"/>
    </row>
    <row r="15" customFormat="false" ht="17.25" hidden="false" customHeight="true" outlineLevel="0" collapsed="false">
      <c r="A15" s="214" t="n">
        <v>4</v>
      </c>
      <c r="B15" s="215" t="s">
        <v>55</v>
      </c>
      <c r="C15" s="215"/>
      <c r="D15" s="215"/>
      <c r="E15" s="215"/>
      <c r="F15" s="215"/>
      <c r="G15" s="215"/>
      <c r="H15" s="211"/>
      <c r="I15" s="139" t="n">
        <v>43952</v>
      </c>
      <c r="J15" s="194"/>
    </row>
    <row r="16" customFormat="false" ht="19.5" hidden="false" customHeight="true" outlineLevel="0" collapsed="false">
      <c r="A16" s="294" t="s">
        <v>158</v>
      </c>
      <c r="B16" s="294"/>
      <c r="C16" s="294"/>
      <c r="D16" s="294"/>
      <c r="E16" s="294"/>
      <c r="F16" s="294"/>
      <c r="G16" s="294"/>
      <c r="H16" s="213"/>
      <c r="I16" s="213"/>
      <c r="J16" s="194"/>
    </row>
    <row r="17" customFormat="false" ht="19.5" hidden="false" customHeight="true" outlineLevel="0" collapsed="false">
      <c r="A17" s="219" t="n">
        <v>1</v>
      </c>
      <c r="B17" s="295" t="s">
        <v>57</v>
      </c>
      <c r="C17" s="295"/>
      <c r="D17" s="295"/>
      <c r="E17" s="295"/>
      <c r="F17" s="295"/>
      <c r="G17" s="295"/>
      <c r="H17" s="221" t="s">
        <v>58</v>
      </c>
      <c r="I17" s="222" t="s">
        <v>6</v>
      </c>
      <c r="J17" s="194"/>
    </row>
    <row r="18" customFormat="false" ht="19.5" hidden="false" customHeight="true" outlineLevel="0" collapsed="false">
      <c r="A18" s="296" t="s">
        <v>59</v>
      </c>
      <c r="B18" s="215" t="s">
        <v>170</v>
      </c>
      <c r="C18" s="215"/>
      <c r="D18" s="215"/>
      <c r="E18" s="215"/>
      <c r="F18" s="215"/>
      <c r="G18" s="215"/>
      <c r="H18" s="223"/>
      <c r="I18" s="224" t="n">
        <f aca="false">I13</f>
        <v>1606</v>
      </c>
      <c r="J18" s="194"/>
    </row>
    <row r="19" customFormat="false" ht="19.5" hidden="false" customHeight="true" outlineLevel="0" collapsed="false">
      <c r="A19" s="296" t="s">
        <v>61</v>
      </c>
      <c r="B19" s="297" t="s">
        <v>62</v>
      </c>
      <c r="C19" s="297"/>
      <c r="D19" s="297"/>
      <c r="E19" s="297"/>
      <c r="F19" s="297"/>
      <c r="G19" s="297"/>
      <c r="H19" s="226" t="n">
        <v>0.3</v>
      </c>
      <c r="I19" s="224" t="n">
        <f aca="false">I18*0.3</f>
        <v>481.8</v>
      </c>
      <c r="J19" s="194"/>
    </row>
    <row r="20" customFormat="false" ht="19.5" hidden="false" customHeight="true" outlineLevel="0" collapsed="false">
      <c r="A20" s="298"/>
      <c r="B20" s="299" t="s">
        <v>63</v>
      </c>
      <c r="C20" s="299"/>
      <c r="D20" s="299"/>
      <c r="E20" s="299"/>
      <c r="F20" s="299"/>
      <c r="G20" s="299"/>
      <c r="H20" s="228"/>
      <c r="I20" s="229" t="n">
        <f aca="false">SUM(I18:I19)</f>
        <v>2087.8</v>
      </c>
      <c r="J20" s="194"/>
    </row>
    <row r="21" customFormat="false" ht="19.5" hidden="false" customHeight="true" outlineLevel="0" collapsed="false">
      <c r="A21" s="294" t="s">
        <v>171</v>
      </c>
      <c r="B21" s="294"/>
      <c r="C21" s="294"/>
      <c r="D21" s="294"/>
      <c r="E21" s="294"/>
      <c r="F21" s="294"/>
      <c r="G21" s="294"/>
      <c r="H21" s="213"/>
      <c r="I21" s="213"/>
      <c r="J21" s="194"/>
    </row>
    <row r="22" customFormat="false" ht="19.5" hidden="false" customHeight="true" outlineLevel="0" collapsed="false">
      <c r="A22" s="219" t="n">
        <v>2</v>
      </c>
      <c r="B22" s="300" t="s">
        <v>89</v>
      </c>
      <c r="C22" s="300"/>
      <c r="D22" s="300"/>
      <c r="E22" s="300"/>
      <c r="F22" s="300"/>
      <c r="G22" s="300"/>
      <c r="H22" s="222"/>
      <c r="I22" s="222" t="s">
        <v>6</v>
      </c>
      <c r="J22" s="230"/>
    </row>
    <row r="23" customFormat="false" ht="19.5" hidden="false" customHeight="true" outlineLevel="0" collapsed="false">
      <c r="A23" s="296" t="s">
        <v>59</v>
      </c>
      <c r="B23" s="215" t="s">
        <v>172</v>
      </c>
      <c r="C23" s="215"/>
      <c r="D23" s="215"/>
      <c r="E23" s="215"/>
      <c r="F23" s="215"/>
      <c r="G23" s="215"/>
      <c r="H23" s="301"/>
      <c r="I23" s="231" t="n">
        <f aca="false">(2*4*3.77)</f>
        <v>30.16</v>
      </c>
    </row>
    <row r="24" customFormat="false" ht="19.5" hidden="false" customHeight="true" outlineLevel="0" collapsed="false">
      <c r="A24" s="296" t="s">
        <v>61</v>
      </c>
      <c r="B24" s="215" t="s">
        <v>91</v>
      </c>
      <c r="C24" s="215"/>
      <c r="D24" s="215"/>
      <c r="E24" s="215"/>
      <c r="F24" s="215"/>
      <c r="G24" s="215"/>
      <c r="H24" s="223"/>
      <c r="I24" s="231" t="n">
        <f aca="false">15.15*4</f>
        <v>60.6</v>
      </c>
      <c r="J24" s="194"/>
    </row>
    <row r="25" customFormat="false" ht="19.5" hidden="false" customHeight="true" outlineLevel="0" collapsed="false">
      <c r="A25" s="302" t="s">
        <v>70</v>
      </c>
      <c r="B25" s="303" t="s">
        <v>92</v>
      </c>
      <c r="C25" s="303"/>
      <c r="D25" s="303"/>
      <c r="E25" s="303"/>
      <c r="F25" s="303"/>
      <c r="G25" s="303"/>
      <c r="H25" s="233"/>
      <c r="I25" s="234"/>
      <c r="J25" s="230"/>
    </row>
    <row r="26" customFormat="false" ht="19.5" hidden="false" customHeight="true" outlineLevel="0" collapsed="false">
      <c r="A26" s="302" t="s">
        <v>78</v>
      </c>
      <c r="B26" s="303" t="s">
        <v>93</v>
      </c>
      <c r="C26" s="303"/>
      <c r="D26" s="303"/>
      <c r="E26" s="303"/>
      <c r="F26" s="303"/>
      <c r="G26" s="303"/>
      <c r="H26" s="233"/>
      <c r="I26" s="235"/>
      <c r="J26" s="230"/>
    </row>
    <row r="27" customFormat="false" ht="19.5" hidden="false" customHeight="true" outlineLevel="0" collapsed="false">
      <c r="A27" s="298"/>
      <c r="B27" s="299" t="s">
        <v>173</v>
      </c>
      <c r="C27" s="299"/>
      <c r="D27" s="299"/>
      <c r="E27" s="299"/>
      <c r="F27" s="299"/>
      <c r="G27" s="299"/>
      <c r="H27" s="228"/>
      <c r="I27" s="236" t="n">
        <f aca="false">SUM(I23:I26)</f>
        <v>90.76</v>
      </c>
      <c r="J27" s="237"/>
    </row>
    <row r="28" customFormat="false" ht="19.5" hidden="false" customHeight="true" outlineLevel="0" collapsed="false">
      <c r="A28" s="294" t="s">
        <v>174</v>
      </c>
      <c r="B28" s="294"/>
      <c r="C28" s="294"/>
      <c r="D28" s="294"/>
      <c r="E28" s="294"/>
      <c r="F28" s="294"/>
      <c r="G28" s="294"/>
      <c r="H28" s="213"/>
      <c r="I28" s="213"/>
      <c r="J28" s="194"/>
    </row>
    <row r="29" customFormat="false" ht="19.5" hidden="false" customHeight="true" outlineLevel="0" collapsed="false">
      <c r="A29" s="219" t="n">
        <v>3</v>
      </c>
      <c r="B29" s="304" t="s">
        <v>122</v>
      </c>
      <c r="C29" s="304"/>
      <c r="D29" s="304"/>
      <c r="E29" s="304"/>
      <c r="F29" s="304"/>
      <c r="G29" s="304"/>
      <c r="H29" s="238"/>
      <c r="I29" s="222" t="s">
        <v>6</v>
      </c>
      <c r="J29" s="194"/>
    </row>
    <row r="30" customFormat="false" ht="19.5" hidden="false" customHeight="true" outlineLevel="0" collapsed="false">
      <c r="A30" s="296" t="s">
        <v>59</v>
      </c>
      <c r="B30" s="215" t="s">
        <v>123</v>
      </c>
      <c r="C30" s="215"/>
      <c r="D30" s="215"/>
      <c r="E30" s="215"/>
      <c r="F30" s="215"/>
      <c r="G30" s="215"/>
      <c r="H30" s="223"/>
      <c r="I30" s="231"/>
      <c r="J30" s="194"/>
    </row>
    <row r="31" customFormat="false" ht="19.5" hidden="false" customHeight="true" outlineLevel="0" collapsed="false">
      <c r="A31" s="296" t="s">
        <v>61</v>
      </c>
      <c r="B31" s="215" t="s">
        <v>124</v>
      </c>
      <c r="C31" s="215"/>
      <c r="D31" s="215"/>
      <c r="E31" s="215"/>
      <c r="F31" s="215"/>
      <c r="G31" s="215"/>
      <c r="H31" s="223"/>
      <c r="I31" s="231"/>
      <c r="J31" s="194"/>
    </row>
    <row r="32" customFormat="false" ht="19.5" hidden="false" customHeight="true" outlineLevel="0" collapsed="false">
      <c r="A32" s="296" t="s">
        <v>70</v>
      </c>
      <c r="B32" s="215" t="s">
        <v>125</v>
      </c>
      <c r="C32" s="215"/>
      <c r="D32" s="215"/>
      <c r="E32" s="215"/>
      <c r="F32" s="215"/>
      <c r="G32" s="215"/>
      <c r="H32" s="223"/>
      <c r="I32" s="231"/>
      <c r="J32" s="194"/>
    </row>
    <row r="33" customFormat="false" ht="19.5" hidden="false" customHeight="true" outlineLevel="0" collapsed="false">
      <c r="A33" s="298"/>
      <c r="B33" s="299" t="s">
        <v>175</v>
      </c>
      <c r="C33" s="299"/>
      <c r="D33" s="299"/>
      <c r="E33" s="299"/>
      <c r="F33" s="299"/>
      <c r="G33" s="299"/>
      <c r="H33" s="228"/>
      <c r="I33" s="229" t="n">
        <f aca="false">SUM(I30:I32)</f>
        <v>0</v>
      </c>
      <c r="J33" s="194"/>
    </row>
    <row r="34" customFormat="false" ht="19.5" hidden="false" customHeight="true" outlineLevel="0" collapsed="false">
      <c r="A34" s="294" t="s">
        <v>176</v>
      </c>
      <c r="B34" s="294"/>
      <c r="C34" s="294"/>
      <c r="D34" s="294"/>
      <c r="E34" s="294"/>
      <c r="F34" s="294"/>
      <c r="G34" s="294"/>
      <c r="H34" s="213"/>
      <c r="I34" s="213"/>
      <c r="J34" s="194"/>
    </row>
    <row r="35" customFormat="false" ht="19.5" hidden="false" customHeight="true" outlineLevel="0" collapsed="false">
      <c r="A35" s="294" t="s">
        <v>177</v>
      </c>
      <c r="B35" s="294"/>
      <c r="C35" s="294"/>
      <c r="D35" s="294"/>
      <c r="E35" s="294"/>
      <c r="F35" s="294"/>
      <c r="G35" s="294"/>
      <c r="H35" s="213"/>
      <c r="I35" s="213"/>
      <c r="J35" s="194"/>
    </row>
    <row r="36" customFormat="false" ht="19.5" hidden="false" customHeight="true" outlineLevel="0" collapsed="false">
      <c r="A36" s="305" t="s">
        <v>105</v>
      </c>
      <c r="B36" s="300" t="s">
        <v>178</v>
      </c>
      <c r="C36" s="300"/>
      <c r="D36" s="300"/>
      <c r="E36" s="300"/>
      <c r="F36" s="300"/>
      <c r="G36" s="300"/>
      <c r="H36" s="239" t="s">
        <v>58</v>
      </c>
      <c r="I36" s="222" t="s">
        <v>6</v>
      </c>
      <c r="J36" s="194"/>
    </row>
    <row r="37" customFormat="false" ht="19.5" hidden="false" customHeight="true" outlineLevel="0" collapsed="false">
      <c r="A37" s="296" t="s">
        <v>59</v>
      </c>
      <c r="B37" s="306" t="s">
        <v>75</v>
      </c>
      <c r="C37" s="241"/>
      <c r="D37" s="241"/>
      <c r="E37" s="241"/>
      <c r="F37" s="241"/>
      <c r="G37" s="241"/>
      <c r="H37" s="226" t="n">
        <v>0</v>
      </c>
      <c r="I37" s="231" t="n">
        <f aca="false">I20*H37</f>
        <v>0</v>
      </c>
      <c r="J37" s="194"/>
    </row>
    <row r="38" customFormat="false" ht="19.5" hidden="false" customHeight="true" outlineLevel="0" collapsed="false">
      <c r="A38" s="296" t="s">
        <v>61</v>
      </c>
      <c r="B38" s="306" t="s">
        <v>179</v>
      </c>
      <c r="C38" s="241"/>
      <c r="D38" s="241"/>
      <c r="E38" s="241"/>
      <c r="F38" s="241"/>
      <c r="G38" s="241"/>
      <c r="H38" s="226" t="n">
        <v>0.015</v>
      </c>
      <c r="I38" s="231" t="n">
        <f aca="false">I20*H38</f>
        <v>31.317</v>
      </c>
      <c r="J38" s="194"/>
    </row>
    <row r="39" customFormat="false" ht="19.5" hidden="false" customHeight="true" outlineLevel="0" collapsed="false">
      <c r="A39" s="296" t="s">
        <v>70</v>
      </c>
      <c r="B39" s="306" t="s">
        <v>180</v>
      </c>
      <c r="C39" s="241"/>
      <c r="D39" s="241"/>
      <c r="E39" s="241"/>
      <c r="F39" s="241"/>
      <c r="G39" s="241"/>
      <c r="H39" s="226" t="n">
        <v>0.01</v>
      </c>
      <c r="I39" s="231" t="n">
        <f aca="false">I20*H39</f>
        <v>20.878</v>
      </c>
      <c r="J39" s="194"/>
    </row>
    <row r="40" customFormat="false" ht="19.5" hidden="false" customHeight="true" outlineLevel="0" collapsed="false">
      <c r="A40" s="296" t="s">
        <v>78</v>
      </c>
      <c r="B40" s="306" t="s">
        <v>85</v>
      </c>
      <c r="C40" s="241"/>
      <c r="D40" s="241"/>
      <c r="E40" s="241"/>
      <c r="F40" s="241"/>
      <c r="G40" s="241"/>
      <c r="H40" s="226" t="n">
        <v>0.002</v>
      </c>
      <c r="I40" s="231" t="n">
        <f aca="false">I20*H40</f>
        <v>4.1756</v>
      </c>
      <c r="J40" s="242"/>
    </row>
    <row r="41" customFormat="false" ht="19.5" hidden="false" customHeight="true" outlineLevel="0" collapsed="false">
      <c r="A41" s="307" t="s">
        <v>80</v>
      </c>
      <c r="B41" s="306" t="s">
        <v>76</v>
      </c>
      <c r="C41" s="241"/>
      <c r="D41" s="241"/>
      <c r="E41" s="241"/>
      <c r="F41" s="241"/>
      <c r="G41" s="241"/>
      <c r="H41" s="226" t="n">
        <v>0.025</v>
      </c>
      <c r="I41" s="231" t="n">
        <f aca="false">I20*H41</f>
        <v>52.195</v>
      </c>
      <c r="J41" s="243"/>
    </row>
    <row r="42" customFormat="false" ht="19.5" hidden="false" customHeight="true" outlineLevel="0" collapsed="false">
      <c r="A42" s="307" t="s">
        <v>82</v>
      </c>
      <c r="B42" s="306" t="s">
        <v>87</v>
      </c>
      <c r="C42" s="241"/>
      <c r="D42" s="241"/>
      <c r="E42" s="241"/>
      <c r="F42" s="241"/>
      <c r="G42" s="241"/>
      <c r="H42" s="226" t="n">
        <v>0.08</v>
      </c>
      <c r="I42" s="231" t="n">
        <f aca="false">I20*H42</f>
        <v>167.024</v>
      </c>
      <c r="J42" s="230"/>
    </row>
    <row r="43" customFormat="false" ht="19.5" hidden="false" customHeight="true" outlineLevel="0" collapsed="false">
      <c r="A43" s="307" t="s">
        <v>84</v>
      </c>
      <c r="B43" s="306" t="s">
        <v>181</v>
      </c>
      <c r="C43" s="241"/>
      <c r="D43" s="241"/>
      <c r="E43" s="241"/>
      <c r="F43" s="241"/>
      <c r="G43" s="241"/>
      <c r="H43" s="226" t="n">
        <v>0.0399</v>
      </c>
      <c r="I43" s="231" t="n">
        <f aca="false">I20*H43</f>
        <v>83.30322</v>
      </c>
      <c r="J43" s="242"/>
    </row>
    <row r="44" customFormat="false" ht="19.5" hidden="false" customHeight="true" outlineLevel="0" collapsed="false">
      <c r="A44" s="307" t="s">
        <v>86</v>
      </c>
      <c r="B44" s="306" t="s">
        <v>83</v>
      </c>
      <c r="C44" s="241"/>
      <c r="D44" s="241"/>
      <c r="E44" s="241"/>
      <c r="F44" s="241"/>
      <c r="G44" s="241"/>
      <c r="H44" s="226" t="n">
        <v>0.006</v>
      </c>
      <c r="I44" s="231" t="n">
        <f aca="false">I20*H44</f>
        <v>12.5268</v>
      </c>
      <c r="J44" s="194"/>
    </row>
    <row r="45" customFormat="false" ht="19.5" hidden="false" customHeight="true" outlineLevel="0" collapsed="false">
      <c r="A45" s="298"/>
      <c r="B45" s="308" t="s">
        <v>72</v>
      </c>
      <c r="C45" s="241"/>
      <c r="D45" s="241"/>
      <c r="E45" s="241"/>
      <c r="F45" s="241"/>
      <c r="G45" s="241"/>
      <c r="H45" s="245" t="n">
        <f aca="false">SUM(H37:H44)</f>
        <v>0.1779</v>
      </c>
      <c r="I45" s="229" t="n">
        <f aca="false">TRUNC(SUM(I37:I44),2)</f>
        <v>371.41</v>
      </c>
      <c r="J45" s="194"/>
    </row>
    <row r="46" customFormat="false" ht="24.75" hidden="false" customHeight="true" outlineLevel="0" collapsed="false">
      <c r="A46" s="294" t="s">
        <v>182</v>
      </c>
      <c r="B46" s="294"/>
      <c r="C46" s="294"/>
      <c r="D46" s="294"/>
      <c r="E46" s="294"/>
      <c r="F46" s="294"/>
      <c r="G46" s="294"/>
      <c r="H46" s="213"/>
      <c r="I46" s="213"/>
      <c r="J46" s="194"/>
    </row>
    <row r="47" customFormat="false" ht="34.5" hidden="false" customHeight="true" outlineLevel="0" collapsed="false">
      <c r="A47" s="305" t="s">
        <v>115</v>
      </c>
      <c r="B47" s="300" t="s">
        <v>183</v>
      </c>
      <c r="C47" s="300"/>
      <c r="D47" s="300"/>
      <c r="E47" s="300"/>
      <c r="F47" s="300"/>
      <c r="G47" s="300"/>
      <c r="H47" s="222"/>
      <c r="I47" s="222" t="s">
        <v>6</v>
      </c>
      <c r="J47" s="194"/>
    </row>
    <row r="48" customFormat="false" ht="19.5" hidden="false" customHeight="true" outlineLevel="0" collapsed="false">
      <c r="A48" s="296" t="s">
        <v>59</v>
      </c>
      <c r="B48" s="215" t="s">
        <v>67</v>
      </c>
      <c r="C48" s="215"/>
      <c r="D48" s="215"/>
      <c r="E48" s="215"/>
      <c r="F48" s="215"/>
      <c r="G48" s="215"/>
      <c r="H48" s="223"/>
      <c r="I48" s="231" t="n">
        <f aca="false">ROUND(I20/12,2)</f>
        <v>173.98</v>
      </c>
      <c r="J48" s="194"/>
    </row>
    <row r="49" customFormat="false" ht="19.5" hidden="false" customHeight="true" outlineLevel="0" collapsed="false">
      <c r="A49" s="296" t="s">
        <v>61</v>
      </c>
      <c r="B49" s="215" t="s">
        <v>184</v>
      </c>
      <c r="C49" s="215"/>
      <c r="D49" s="215"/>
      <c r="E49" s="215"/>
      <c r="F49" s="215"/>
      <c r="G49" s="215"/>
      <c r="H49" s="223"/>
      <c r="I49" s="231" t="n">
        <f aca="false">I20/12/3</f>
        <v>57.9944444444445</v>
      </c>
      <c r="J49" s="194"/>
    </row>
    <row r="50" customFormat="false" ht="19.5" hidden="false" customHeight="true" outlineLevel="0" collapsed="false">
      <c r="A50" s="215" t="s">
        <v>69</v>
      </c>
      <c r="B50" s="215"/>
      <c r="C50" s="215"/>
      <c r="D50" s="215"/>
      <c r="E50" s="215"/>
      <c r="F50" s="215"/>
      <c r="G50" s="215"/>
      <c r="H50" s="223"/>
      <c r="I50" s="231" t="n">
        <f aca="false">ROUND(SUM(I48:I49),2)</f>
        <v>231.97</v>
      </c>
      <c r="J50" s="194"/>
    </row>
    <row r="51" customFormat="false" ht="19.5" hidden="false" customHeight="true" outlineLevel="0" collapsed="false">
      <c r="A51" s="296" t="s">
        <v>70</v>
      </c>
      <c r="B51" s="215" t="s">
        <v>185</v>
      </c>
      <c r="C51" s="215"/>
      <c r="D51" s="215"/>
      <c r="E51" s="215"/>
      <c r="F51" s="215"/>
      <c r="G51" s="215"/>
      <c r="H51" s="223"/>
      <c r="I51" s="231" t="n">
        <f aca="false">I50*H45</f>
        <v>41.267463</v>
      </c>
      <c r="J51" s="194"/>
    </row>
    <row r="52" customFormat="false" ht="19.5" hidden="false" customHeight="true" outlineLevel="0" collapsed="false">
      <c r="A52" s="215" t="s">
        <v>72</v>
      </c>
      <c r="B52" s="215"/>
      <c r="C52" s="215"/>
      <c r="D52" s="215"/>
      <c r="E52" s="215"/>
      <c r="F52" s="215"/>
      <c r="G52" s="215"/>
      <c r="H52" s="223"/>
      <c r="I52" s="229" t="n">
        <f aca="false">SUM(I50:I51)</f>
        <v>273.237463</v>
      </c>
      <c r="J52" s="194"/>
    </row>
    <row r="53" customFormat="false" ht="19.5" hidden="false" customHeight="true" outlineLevel="0" collapsed="false">
      <c r="A53" s="294" t="s">
        <v>186</v>
      </c>
      <c r="B53" s="294"/>
      <c r="C53" s="294"/>
      <c r="D53" s="294"/>
      <c r="E53" s="294"/>
      <c r="F53" s="294"/>
      <c r="G53" s="294"/>
      <c r="H53" s="213"/>
      <c r="I53" s="213"/>
      <c r="J53" s="194"/>
    </row>
    <row r="54" customFormat="false" ht="19.5" hidden="false" customHeight="true" outlineLevel="0" collapsed="false">
      <c r="A54" s="305" t="s">
        <v>187</v>
      </c>
      <c r="B54" s="300" t="s">
        <v>188</v>
      </c>
      <c r="C54" s="300"/>
      <c r="D54" s="300"/>
      <c r="E54" s="300"/>
      <c r="F54" s="300"/>
      <c r="G54" s="300"/>
      <c r="H54" s="222"/>
      <c r="I54" s="222" t="s">
        <v>6</v>
      </c>
      <c r="J54" s="194"/>
    </row>
    <row r="55" customFormat="false" ht="19.5" hidden="false" customHeight="true" outlineLevel="0" collapsed="false">
      <c r="A55" s="296" t="s">
        <v>59</v>
      </c>
      <c r="B55" s="249" t="s">
        <v>188</v>
      </c>
      <c r="C55" s="249"/>
      <c r="D55" s="249"/>
      <c r="E55" s="249"/>
      <c r="F55" s="249"/>
      <c r="G55" s="249"/>
      <c r="H55" s="247" t="n">
        <v>0.0007</v>
      </c>
      <c r="I55" s="231" t="n">
        <f aca="false">ROUND((I20/3+I20)/12*4/12*0.02,2)</f>
        <v>1.55</v>
      </c>
      <c r="J55" s="194"/>
    </row>
    <row r="56" customFormat="false" ht="19.5" hidden="false" customHeight="true" outlineLevel="0" collapsed="false">
      <c r="A56" s="296" t="s">
        <v>61</v>
      </c>
      <c r="B56" s="249" t="s">
        <v>189</v>
      </c>
      <c r="C56" s="249"/>
      <c r="D56" s="249"/>
      <c r="E56" s="249"/>
      <c r="F56" s="249"/>
      <c r="G56" s="249"/>
      <c r="H56" s="247" t="n">
        <v>0.00012</v>
      </c>
      <c r="I56" s="231" t="n">
        <f aca="false">ROUND(I55*H45,2)</f>
        <v>0.28</v>
      </c>
      <c r="J56" s="194"/>
    </row>
    <row r="57" customFormat="false" ht="36" hidden="false" customHeight="true" outlineLevel="0" collapsed="false">
      <c r="A57" s="309" t="s">
        <v>190</v>
      </c>
      <c r="B57" s="249" t="s">
        <v>191</v>
      </c>
      <c r="C57" s="249"/>
      <c r="D57" s="249"/>
      <c r="E57" s="249"/>
      <c r="F57" s="249"/>
      <c r="G57" s="249"/>
      <c r="H57" s="223"/>
      <c r="I57" s="231" t="n">
        <f aca="false">ROUND((I20+I48)/12*4*0.02*H45,2)</f>
        <v>2.68</v>
      </c>
      <c r="J57" s="194"/>
    </row>
    <row r="58" customFormat="false" ht="19.5" hidden="false" customHeight="true" outlineLevel="0" collapsed="false">
      <c r="A58" s="250"/>
      <c r="B58" s="299" t="s">
        <v>72</v>
      </c>
      <c r="C58" s="299"/>
      <c r="D58" s="299"/>
      <c r="E58" s="299"/>
      <c r="F58" s="299"/>
      <c r="G58" s="299"/>
      <c r="H58" s="228"/>
      <c r="I58" s="229" t="n">
        <f aca="false">ROUND(SUM(I55:I57),2)</f>
        <v>4.51</v>
      </c>
      <c r="J58" s="251"/>
      <c r="K58" s="252"/>
      <c r="L58" s="252"/>
    </row>
    <row r="59" customFormat="false" ht="20.25" hidden="false" customHeight="true" outlineLevel="0" collapsed="false">
      <c r="A59" s="294" t="s">
        <v>192</v>
      </c>
      <c r="B59" s="294"/>
      <c r="C59" s="294"/>
      <c r="D59" s="294"/>
      <c r="E59" s="294"/>
      <c r="F59" s="294"/>
      <c r="G59" s="294"/>
      <c r="H59" s="213"/>
      <c r="I59" s="213"/>
      <c r="J59" s="251"/>
      <c r="K59" s="252"/>
      <c r="L59" s="252"/>
    </row>
    <row r="60" customFormat="false" ht="19.5" hidden="false" customHeight="true" outlineLevel="0" collapsed="false">
      <c r="A60" s="305" t="s">
        <v>193</v>
      </c>
      <c r="B60" s="310" t="s">
        <v>96</v>
      </c>
      <c r="C60" s="310"/>
      <c r="D60" s="310"/>
      <c r="E60" s="310"/>
      <c r="F60" s="310"/>
      <c r="G60" s="310"/>
      <c r="H60" s="254" t="s">
        <v>58</v>
      </c>
      <c r="I60" s="222" t="s">
        <v>6</v>
      </c>
      <c r="J60" s="194"/>
    </row>
    <row r="61" customFormat="false" ht="19.5" hidden="false" customHeight="true" outlineLevel="0" collapsed="false">
      <c r="A61" s="296" t="s">
        <v>59</v>
      </c>
      <c r="B61" s="215" t="s">
        <v>194</v>
      </c>
      <c r="C61" s="215"/>
      <c r="D61" s="215"/>
      <c r="E61" s="215"/>
      <c r="F61" s="215"/>
      <c r="G61" s="215"/>
      <c r="H61" s="226" t="n">
        <v>0.55</v>
      </c>
      <c r="I61" s="231" t="n">
        <f aca="false">I20/12*H61</f>
        <v>95.6908333333333</v>
      </c>
      <c r="J61" s="194"/>
    </row>
    <row r="62" customFormat="false" ht="19.5" hidden="false" customHeight="true" outlineLevel="0" collapsed="false">
      <c r="A62" s="296" t="s">
        <v>61</v>
      </c>
      <c r="B62" s="215" t="s">
        <v>195</v>
      </c>
      <c r="C62" s="215"/>
      <c r="D62" s="215"/>
      <c r="E62" s="215"/>
      <c r="F62" s="215"/>
      <c r="G62" s="215"/>
      <c r="H62" s="255"/>
      <c r="I62" s="231" t="n">
        <f aca="false">I61*8%</f>
        <v>7.65526666666667</v>
      </c>
      <c r="J62" s="194"/>
    </row>
    <row r="63" customFormat="false" ht="19.5" hidden="false" customHeight="true" outlineLevel="0" collapsed="false">
      <c r="A63" s="296" t="s">
        <v>70</v>
      </c>
      <c r="B63" s="215" t="s">
        <v>196</v>
      </c>
      <c r="C63" s="215"/>
      <c r="D63" s="215"/>
      <c r="E63" s="215"/>
      <c r="F63" s="215"/>
      <c r="G63" s="215"/>
      <c r="H63" s="255"/>
      <c r="I63" s="231" t="n">
        <f aca="false">SUM(I64:I65)</f>
        <v>45.9316</v>
      </c>
      <c r="J63" s="194"/>
    </row>
    <row r="64" customFormat="false" ht="19.5" hidden="false" customHeight="true" outlineLevel="0" collapsed="false">
      <c r="A64" s="214"/>
      <c r="B64" s="215" t="s">
        <v>87</v>
      </c>
      <c r="C64" s="215"/>
      <c r="D64" s="215"/>
      <c r="E64" s="215"/>
      <c r="F64" s="215"/>
      <c r="G64" s="215"/>
      <c r="H64" s="226" t="n">
        <v>0.4</v>
      </c>
      <c r="I64" s="231" t="n">
        <f aca="false">I20*H64*8%*H61</f>
        <v>36.74528</v>
      </c>
      <c r="J64" s="194"/>
    </row>
    <row r="65" customFormat="false" ht="19.5" hidden="false" customHeight="true" outlineLevel="0" collapsed="false">
      <c r="A65" s="214"/>
      <c r="B65" s="215" t="s">
        <v>197</v>
      </c>
      <c r="C65" s="215"/>
      <c r="D65" s="215"/>
      <c r="E65" s="215"/>
      <c r="F65" s="215"/>
      <c r="G65" s="215"/>
      <c r="H65" s="226" t="n">
        <v>0.1</v>
      </c>
      <c r="I65" s="231" t="n">
        <f aca="false">I20*H65*8%*H61</f>
        <v>9.18632</v>
      </c>
      <c r="J65" s="194"/>
    </row>
    <row r="66" customFormat="false" ht="19.5" hidden="false" customHeight="true" outlineLevel="0" collapsed="false">
      <c r="A66" s="296" t="s">
        <v>78</v>
      </c>
      <c r="B66" s="215" t="s">
        <v>198</v>
      </c>
      <c r="C66" s="215"/>
      <c r="D66" s="215"/>
      <c r="E66" s="215"/>
      <c r="F66" s="215"/>
      <c r="G66" s="215"/>
      <c r="H66" s="226" t="n">
        <v>0.05</v>
      </c>
      <c r="I66" s="231" t="n">
        <f aca="false">I20/30/12*7*H66</f>
        <v>2.02980555555556</v>
      </c>
      <c r="J66" s="194"/>
    </row>
    <row r="67" customFormat="false" ht="19.5" hidden="false" customHeight="true" outlineLevel="0" collapsed="false">
      <c r="A67" s="307" t="s">
        <v>80</v>
      </c>
      <c r="B67" s="215" t="s">
        <v>199</v>
      </c>
      <c r="C67" s="215"/>
      <c r="D67" s="215"/>
      <c r="E67" s="215"/>
      <c r="F67" s="215"/>
      <c r="G67" s="215"/>
      <c r="H67" s="255"/>
      <c r="I67" s="231" t="n">
        <f aca="false">I66*H45</f>
        <v>0.361102408333333</v>
      </c>
      <c r="J67" s="194"/>
    </row>
    <row r="68" customFormat="false" ht="19.5" hidden="false" customHeight="true" outlineLevel="0" collapsed="false">
      <c r="A68" s="307" t="s">
        <v>82</v>
      </c>
      <c r="B68" s="215" t="s">
        <v>200</v>
      </c>
      <c r="C68" s="215"/>
      <c r="D68" s="215"/>
      <c r="E68" s="215"/>
      <c r="F68" s="215"/>
      <c r="G68" s="215"/>
      <c r="H68" s="255"/>
      <c r="I68" s="231" t="n">
        <f aca="false">SUM(I69:I70)</f>
        <v>4.1756</v>
      </c>
      <c r="J68" s="194"/>
    </row>
    <row r="69" customFormat="false" ht="19.5" hidden="false" customHeight="true" outlineLevel="0" collapsed="false">
      <c r="A69" s="211"/>
      <c r="B69" s="215" t="s">
        <v>87</v>
      </c>
      <c r="C69" s="215"/>
      <c r="D69" s="215"/>
      <c r="E69" s="215"/>
      <c r="F69" s="215"/>
      <c r="G69" s="215"/>
      <c r="H69" s="226" t="n">
        <v>0.4</v>
      </c>
      <c r="I69" s="231" t="n">
        <f aca="false">I20*H69*8%*H66</f>
        <v>3.34048</v>
      </c>
      <c r="J69" s="194"/>
    </row>
    <row r="70" customFormat="false" ht="19.5" hidden="false" customHeight="true" outlineLevel="0" collapsed="false">
      <c r="A70" s="211"/>
      <c r="B70" s="215" t="s">
        <v>197</v>
      </c>
      <c r="C70" s="215"/>
      <c r="D70" s="215"/>
      <c r="E70" s="215"/>
      <c r="F70" s="215"/>
      <c r="G70" s="215"/>
      <c r="H70" s="226" t="n">
        <v>0.1</v>
      </c>
      <c r="I70" s="231" t="n">
        <f aca="false">I20*H70*8%*H66</f>
        <v>0.83512</v>
      </c>
      <c r="J70" s="257"/>
      <c r="K70" s="258"/>
      <c r="L70" s="258"/>
      <c r="M70" s="258"/>
      <c r="N70" s="258"/>
      <c r="O70" s="258"/>
      <c r="P70" s="258"/>
      <c r="Q70" s="258"/>
      <c r="R70" s="258"/>
      <c r="S70" s="258"/>
      <c r="T70" s="258"/>
      <c r="U70" s="258"/>
      <c r="V70" s="258"/>
    </row>
    <row r="71" customFormat="false" ht="19.5" hidden="false" customHeight="true" outlineLevel="0" collapsed="false">
      <c r="A71" s="211"/>
      <c r="B71" s="306" t="s">
        <v>72</v>
      </c>
      <c r="C71" s="241"/>
      <c r="D71" s="241"/>
      <c r="E71" s="241"/>
      <c r="F71" s="241"/>
      <c r="G71" s="241"/>
      <c r="H71" s="255"/>
      <c r="I71" s="229" t="n">
        <f aca="false">I61+I62+I63+I66+I67+I68</f>
        <v>155.844207963889</v>
      </c>
      <c r="J71" s="257"/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</row>
    <row r="72" customFormat="false" ht="36" hidden="false" customHeight="true" outlineLevel="0" collapsed="false">
      <c r="A72" s="294" t="s">
        <v>201</v>
      </c>
      <c r="B72" s="294"/>
      <c r="C72" s="294"/>
      <c r="D72" s="294"/>
      <c r="E72" s="294"/>
      <c r="F72" s="294"/>
      <c r="G72" s="294"/>
      <c r="H72" s="213"/>
      <c r="I72" s="213"/>
      <c r="J72" s="257"/>
      <c r="K72" s="258"/>
      <c r="L72" s="258"/>
      <c r="M72" s="258"/>
      <c r="N72" s="258"/>
      <c r="O72" s="258"/>
      <c r="P72" s="258"/>
      <c r="Q72" s="258"/>
      <c r="R72" s="258"/>
      <c r="S72" s="258"/>
      <c r="T72" s="258"/>
      <c r="U72" s="258"/>
      <c r="V72" s="258"/>
    </row>
    <row r="73" customFormat="false" ht="32.25" hidden="false" customHeight="true" outlineLevel="0" collapsed="false">
      <c r="A73" s="305" t="s">
        <v>202</v>
      </c>
      <c r="B73" s="300" t="s">
        <v>226</v>
      </c>
      <c r="C73" s="300"/>
      <c r="D73" s="300"/>
      <c r="E73" s="300"/>
      <c r="F73" s="300"/>
      <c r="G73" s="300"/>
      <c r="H73" s="222"/>
      <c r="I73" s="222" t="s">
        <v>6</v>
      </c>
      <c r="J73" s="257"/>
      <c r="K73" s="258"/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8"/>
    </row>
    <row r="74" customFormat="false" ht="19.5" hidden="false" customHeight="true" outlineLevel="0" collapsed="false">
      <c r="A74" s="296" t="s">
        <v>59</v>
      </c>
      <c r="B74" s="215" t="s">
        <v>107</v>
      </c>
      <c r="C74" s="215"/>
      <c r="D74" s="215"/>
      <c r="E74" s="215"/>
      <c r="F74" s="215"/>
      <c r="G74" s="215"/>
      <c r="H74" s="223"/>
      <c r="I74" s="231" t="n">
        <f aca="false">ROUND(I20/12,2)</f>
        <v>173.98</v>
      </c>
      <c r="J74" s="257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</row>
    <row r="75" customFormat="false" ht="19.5" hidden="false" customHeight="true" outlineLevel="0" collapsed="false">
      <c r="A75" s="296" t="s">
        <v>61</v>
      </c>
      <c r="B75" s="215" t="s">
        <v>204</v>
      </c>
      <c r="C75" s="215"/>
      <c r="D75" s="215"/>
      <c r="E75" s="215"/>
      <c r="F75" s="215"/>
      <c r="G75" s="215"/>
      <c r="H75" s="223"/>
      <c r="I75" s="231" t="n">
        <f aca="false">ROUND(I20/30/12*5,2)</f>
        <v>29</v>
      </c>
      <c r="J75" s="257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</row>
    <row r="76" customFormat="false" ht="19.5" hidden="false" customHeight="true" outlineLevel="0" collapsed="false">
      <c r="A76" s="296" t="s">
        <v>70</v>
      </c>
      <c r="B76" s="215" t="s">
        <v>205</v>
      </c>
      <c r="C76" s="215"/>
      <c r="D76" s="215"/>
      <c r="E76" s="215"/>
      <c r="F76" s="215"/>
      <c r="G76" s="215"/>
      <c r="H76" s="223"/>
      <c r="I76" s="231" t="n">
        <f aca="false">ROUND(I20/30/12*5*1.5%,2)</f>
        <v>0.43</v>
      </c>
      <c r="J76" s="257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</row>
    <row r="77" customFormat="false" ht="19.5" hidden="false" customHeight="true" outlineLevel="0" collapsed="false">
      <c r="A77" s="296" t="s">
        <v>78</v>
      </c>
      <c r="B77" s="215" t="s">
        <v>120</v>
      </c>
      <c r="C77" s="215"/>
      <c r="D77" s="215"/>
      <c r="E77" s="215"/>
      <c r="F77" s="215"/>
      <c r="G77" s="215"/>
      <c r="H77" s="223"/>
      <c r="I77" s="231" t="n">
        <f aca="false">ROUND(I20/30/12*1,2)</f>
        <v>5.8</v>
      </c>
      <c r="J77" s="257"/>
      <c r="K77" s="258"/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</row>
    <row r="78" customFormat="false" ht="19.5" hidden="false" customHeight="true" outlineLevel="0" collapsed="false">
      <c r="A78" s="307" t="s">
        <v>80</v>
      </c>
      <c r="B78" s="215" t="s">
        <v>206</v>
      </c>
      <c r="C78" s="215"/>
      <c r="D78" s="215"/>
      <c r="E78" s="215"/>
      <c r="F78" s="215"/>
      <c r="G78" s="215"/>
      <c r="H78" s="223"/>
      <c r="I78" s="231" t="n">
        <f aca="false">ROUND(I20/30/12*8%*15,2)</f>
        <v>6.96</v>
      </c>
      <c r="J78" s="257"/>
      <c r="K78" s="258"/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</row>
    <row r="79" customFormat="false" ht="19.5" hidden="false" customHeight="true" outlineLevel="0" collapsed="false">
      <c r="A79" s="299" t="s">
        <v>69</v>
      </c>
      <c r="B79" s="299"/>
      <c r="C79" s="299"/>
      <c r="D79" s="299"/>
      <c r="E79" s="299"/>
      <c r="F79" s="299"/>
      <c r="G79" s="299"/>
      <c r="H79" s="228"/>
      <c r="I79" s="229" t="n">
        <f aca="false">ROUND(SUM(I74:I78),2)</f>
        <v>216.17</v>
      </c>
      <c r="J79" s="257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</row>
    <row r="80" customFormat="false" ht="19.5" hidden="false" customHeight="true" outlineLevel="0" collapsed="false">
      <c r="A80" s="311" t="s">
        <v>82</v>
      </c>
      <c r="B80" s="215" t="s">
        <v>207</v>
      </c>
      <c r="C80" s="215"/>
      <c r="D80" s="215"/>
      <c r="E80" s="215"/>
      <c r="F80" s="215"/>
      <c r="G80" s="215"/>
      <c r="H80" s="223"/>
      <c r="I80" s="260" t="n">
        <f aca="false">ROUND(I79*H45,2)</f>
        <v>38.46</v>
      </c>
      <c r="J80" s="257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</row>
    <row r="81" customFormat="false" ht="19.5" hidden="false" customHeight="true" outlineLevel="0" collapsed="false">
      <c r="A81" s="299" t="s">
        <v>72</v>
      </c>
      <c r="B81" s="299"/>
      <c r="C81" s="299"/>
      <c r="D81" s="299"/>
      <c r="E81" s="299"/>
      <c r="F81" s="299"/>
      <c r="G81" s="299"/>
      <c r="H81" s="228"/>
      <c r="I81" s="229" t="n">
        <f aca="false">ROUND(SUM(I79:I80),2)</f>
        <v>254.63</v>
      </c>
      <c r="J81" s="194"/>
    </row>
    <row r="82" customFormat="false" ht="19.5" hidden="false" customHeight="true" outlineLevel="0" collapsed="false">
      <c r="A82" s="294" t="s">
        <v>208</v>
      </c>
      <c r="B82" s="294"/>
      <c r="C82" s="294"/>
      <c r="D82" s="294"/>
      <c r="E82" s="294"/>
      <c r="F82" s="294"/>
      <c r="G82" s="294"/>
      <c r="H82" s="213"/>
      <c r="I82" s="213"/>
      <c r="J82" s="194"/>
    </row>
    <row r="83" customFormat="false" ht="19.5" hidden="false" customHeight="true" outlineLevel="0" collapsed="false">
      <c r="A83" s="219" t="n">
        <v>4</v>
      </c>
      <c r="B83" s="300" t="s">
        <v>209</v>
      </c>
      <c r="C83" s="300"/>
      <c r="D83" s="300"/>
      <c r="E83" s="300"/>
      <c r="F83" s="300"/>
      <c r="G83" s="300"/>
      <c r="H83" s="222"/>
      <c r="I83" s="222" t="s">
        <v>6</v>
      </c>
      <c r="J83" s="194"/>
    </row>
    <row r="84" customFormat="false" ht="19.5" hidden="false" customHeight="true" outlineLevel="0" collapsed="false">
      <c r="A84" s="296" t="s">
        <v>105</v>
      </c>
      <c r="B84" s="215" t="s">
        <v>178</v>
      </c>
      <c r="C84" s="215"/>
      <c r="D84" s="215"/>
      <c r="E84" s="215"/>
      <c r="F84" s="215"/>
      <c r="G84" s="215"/>
      <c r="H84" s="223"/>
      <c r="I84" s="231" t="n">
        <f aca="false">I45</f>
        <v>371.41</v>
      </c>
      <c r="J84" s="194"/>
    </row>
    <row r="85" customFormat="false" ht="19.5" hidden="false" customHeight="true" outlineLevel="0" collapsed="false">
      <c r="A85" s="296" t="s">
        <v>115</v>
      </c>
      <c r="B85" s="215" t="s">
        <v>210</v>
      </c>
      <c r="C85" s="215"/>
      <c r="D85" s="215"/>
      <c r="E85" s="215"/>
      <c r="F85" s="215"/>
      <c r="G85" s="215"/>
      <c r="H85" s="223"/>
      <c r="I85" s="231" t="n">
        <f aca="false">I52</f>
        <v>273.237463</v>
      </c>
      <c r="J85" s="194"/>
    </row>
    <row r="86" customFormat="false" ht="19.5" hidden="false" customHeight="true" outlineLevel="0" collapsed="false">
      <c r="A86" s="296" t="s">
        <v>187</v>
      </c>
      <c r="B86" s="215" t="s">
        <v>188</v>
      </c>
      <c r="C86" s="215"/>
      <c r="D86" s="215"/>
      <c r="E86" s="215"/>
      <c r="F86" s="215"/>
      <c r="G86" s="215"/>
      <c r="H86" s="223"/>
      <c r="I86" s="231" t="n">
        <f aca="false">I58</f>
        <v>4.51</v>
      </c>
      <c r="J86" s="261"/>
      <c r="K86" s="262"/>
      <c r="L86" s="262"/>
      <c r="M86" s="262"/>
      <c r="N86" s="262"/>
      <c r="O86" s="262"/>
      <c r="P86" s="262"/>
      <c r="Q86" s="262"/>
      <c r="R86" s="263"/>
    </row>
    <row r="87" s="265" customFormat="true" ht="19.5" hidden="false" customHeight="true" outlineLevel="0" collapsed="false">
      <c r="A87" s="296" t="s">
        <v>193</v>
      </c>
      <c r="B87" s="215" t="s">
        <v>211</v>
      </c>
      <c r="C87" s="215"/>
      <c r="D87" s="215"/>
      <c r="E87" s="215"/>
      <c r="F87" s="215"/>
      <c r="G87" s="215"/>
      <c r="H87" s="223"/>
      <c r="I87" s="231" t="n">
        <f aca="false">I71</f>
        <v>155.844207963889</v>
      </c>
      <c r="J87" s="264"/>
    </row>
    <row r="88" customFormat="false" ht="19.5" hidden="false" customHeight="true" outlineLevel="0" collapsed="false">
      <c r="A88" s="307" t="s">
        <v>202</v>
      </c>
      <c r="B88" s="215" t="s">
        <v>119</v>
      </c>
      <c r="C88" s="215"/>
      <c r="D88" s="215"/>
      <c r="E88" s="215"/>
      <c r="F88" s="215"/>
      <c r="G88" s="215"/>
      <c r="H88" s="223"/>
      <c r="I88" s="231" t="n">
        <f aca="false">I81</f>
        <v>254.63</v>
      </c>
      <c r="J88" s="194"/>
    </row>
    <row r="89" customFormat="false" ht="19.5" hidden="false" customHeight="true" outlineLevel="0" collapsed="false">
      <c r="A89" s="299" t="s">
        <v>72</v>
      </c>
      <c r="B89" s="299"/>
      <c r="C89" s="299"/>
      <c r="D89" s="299"/>
      <c r="E89" s="299"/>
      <c r="F89" s="299"/>
      <c r="G89" s="299"/>
      <c r="H89" s="228"/>
      <c r="I89" s="229" t="n">
        <f aca="false">SUM(I84:I88)</f>
        <v>1059.63167096389</v>
      </c>
      <c r="J89" s="194"/>
    </row>
    <row r="90" customFormat="false" ht="19.5" hidden="false" customHeight="true" outlineLevel="0" collapsed="false">
      <c r="A90" s="294" t="s">
        <v>212</v>
      </c>
      <c r="B90" s="294"/>
      <c r="C90" s="294"/>
      <c r="D90" s="294"/>
      <c r="E90" s="294"/>
      <c r="F90" s="294"/>
      <c r="G90" s="294"/>
      <c r="H90" s="213"/>
      <c r="I90" s="213"/>
      <c r="J90" s="194"/>
    </row>
    <row r="91" customFormat="false" ht="19.5" hidden="false" customHeight="true" outlineLevel="0" collapsed="false">
      <c r="A91" s="219" t="n">
        <v>5</v>
      </c>
      <c r="B91" s="304" t="s">
        <v>128</v>
      </c>
      <c r="C91" s="304"/>
      <c r="D91" s="304"/>
      <c r="E91" s="304"/>
      <c r="F91" s="304"/>
      <c r="G91" s="304"/>
      <c r="H91" s="239" t="s">
        <v>58</v>
      </c>
      <c r="I91" s="222" t="s">
        <v>6</v>
      </c>
      <c r="J91" s="194"/>
    </row>
    <row r="92" customFormat="false" ht="19.5" hidden="false" customHeight="true" outlineLevel="0" collapsed="false">
      <c r="A92" s="296" t="s">
        <v>59</v>
      </c>
      <c r="B92" s="215" t="s">
        <v>129</v>
      </c>
      <c r="C92" s="215"/>
      <c r="D92" s="215"/>
      <c r="E92" s="215"/>
      <c r="F92" s="215"/>
      <c r="G92" s="215"/>
      <c r="H92" s="226" t="n">
        <v>0</v>
      </c>
      <c r="I92" s="231" t="n">
        <f aca="false">I111*H92</f>
        <v>0</v>
      </c>
      <c r="J92" s="194"/>
    </row>
    <row r="93" customFormat="false" ht="21" hidden="false" customHeight="true" outlineLevel="0" collapsed="false">
      <c r="A93" s="296" t="s">
        <v>61</v>
      </c>
      <c r="B93" s="215" t="s">
        <v>132</v>
      </c>
      <c r="C93" s="215"/>
      <c r="D93" s="215"/>
      <c r="E93" s="215"/>
      <c r="F93" s="215"/>
      <c r="G93" s="215"/>
      <c r="H93" s="266"/>
      <c r="I93" s="267"/>
      <c r="J93" s="194"/>
    </row>
    <row r="94" customFormat="false" ht="17.25" hidden="false" customHeight="true" outlineLevel="0" collapsed="false">
      <c r="A94" s="214"/>
      <c r="B94" s="215" t="s">
        <v>133</v>
      </c>
      <c r="C94" s="215"/>
      <c r="D94" s="215"/>
      <c r="E94" s="215"/>
      <c r="F94" s="215"/>
      <c r="G94" s="215"/>
      <c r="H94" s="266"/>
      <c r="I94" s="270" t="n">
        <f aca="false">1-(H97+H98+H100+H101)</f>
        <v>0.8685</v>
      </c>
      <c r="J94" s="194"/>
    </row>
    <row r="95" customFormat="false" ht="19.5" hidden="false" customHeight="true" outlineLevel="0" collapsed="false">
      <c r="A95" s="214"/>
      <c r="B95" s="215" t="s">
        <v>134</v>
      </c>
      <c r="C95" s="215"/>
      <c r="D95" s="215"/>
      <c r="E95" s="215"/>
      <c r="F95" s="215"/>
      <c r="G95" s="215"/>
      <c r="H95" s="271"/>
      <c r="I95" s="211" t="n">
        <f aca="false">(I103+I102)/I94</f>
        <v>3728.48781918698</v>
      </c>
      <c r="J95" s="194"/>
    </row>
    <row r="96" customFormat="false" ht="19.5" hidden="false" customHeight="true" outlineLevel="0" collapsed="false">
      <c r="A96" s="214"/>
      <c r="B96" s="215" t="s">
        <v>213</v>
      </c>
      <c r="C96" s="215"/>
      <c r="D96" s="215"/>
      <c r="E96" s="215"/>
      <c r="F96" s="215"/>
      <c r="G96" s="215"/>
      <c r="H96" s="266"/>
      <c r="I96" s="267"/>
      <c r="J96" s="194"/>
    </row>
    <row r="97" customFormat="false" ht="19.5" hidden="false" customHeight="true" outlineLevel="0" collapsed="false">
      <c r="A97" s="214"/>
      <c r="B97" s="215" t="s">
        <v>137</v>
      </c>
      <c r="C97" s="215"/>
      <c r="D97" s="215"/>
      <c r="E97" s="215"/>
      <c r="F97" s="215"/>
      <c r="G97" s="215"/>
      <c r="H97" s="226" t="n">
        <v>0.0065</v>
      </c>
      <c r="I97" s="231" t="n">
        <f aca="false">I95*H97</f>
        <v>24.2351708247153</v>
      </c>
      <c r="J97" s="194"/>
    </row>
    <row r="98" customFormat="false" ht="19.5" hidden="false" customHeight="true" outlineLevel="0" collapsed="false">
      <c r="A98" s="214"/>
      <c r="B98" s="215" t="s">
        <v>138</v>
      </c>
      <c r="C98" s="215"/>
      <c r="D98" s="215"/>
      <c r="E98" s="215"/>
      <c r="F98" s="215"/>
      <c r="G98" s="215"/>
      <c r="H98" s="226" t="n">
        <v>0.03</v>
      </c>
      <c r="I98" s="231" t="n">
        <f aca="false">I95*H98</f>
        <v>111.854634575609</v>
      </c>
      <c r="J98" s="194"/>
    </row>
    <row r="99" customFormat="false" ht="19.5" hidden="false" customHeight="true" outlineLevel="0" collapsed="false">
      <c r="A99" s="211"/>
      <c r="B99" s="215" t="s">
        <v>214</v>
      </c>
      <c r="C99" s="215"/>
      <c r="D99" s="215"/>
      <c r="E99" s="215"/>
      <c r="F99" s="215"/>
      <c r="G99" s="215"/>
      <c r="H99" s="266"/>
      <c r="I99" s="272"/>
      <c r="J99" s="230"/>
    </row>
    <row r="100" customFormat="false" ht="19.5" hidden="false" customHeight="true" outlineLevel="0" collapsed="false">
      <c r="A100" s="211"/>
      <c r="B100" s="215" t="s">
        <v>141</v>
      </c>
      <c r="C100" s="215"/>
      <c r="D100" s="215"/>
      <c r="E100" s="215"/>
      <c r="F100" s="215"/>
      <c r="G100" s="215"/>
      <c r="H100" s="226" t="n">
        <v>0.05</v>
      </c>
      <c r="I100" s="231" t="n">
        <f aca="false">I95*H100</f>
        <v>186.424390959349</v>
      </c>
      <c r="J100" s="273"/>
    </row>
    <row r="101" customFormat="false" ht="19.5" hidden="false" customHeight="true" outlineLevel="0" collapsed="false">
      <c r="A101" s="211"/>
      <c r="B101" s="215" t="s">
        <v>215</v>
      </c>
      <c r="C101" s="215"/>
      <c r="D101" s="215"/>
      <c r="E101" s="215"/>
      <c r="F101" s="215"/>
      <c r="G101" s="215"/>
      <c r="H101" s="226" t="n">
        <v>0.045</v>
      </c>
      <c r="I101" s="231" t="n">
        <f aca="false">H101*I95</f>
        <v>167.781951863414</v>
      </c>
      <c r="J101" s="273"/>
    </row>
    <row r="102" customFormat="false" ht="19.5" hidden="false" customHeight="true" outlineLevel="0" collapsed="false">
      <c r="A102" s="307" t="s">
        <v>70</v>
      </c>
      <c r="B102" s="215" t="s">
        <v>130</v>
      </c>
      <c r="C102" s="215"/>
      <c r="D102" s="215"/>
      <c r="E102" s="215"/>
      <c r="F102" s="215"/>
      <c r="G102" s="215"/>
      <c r="H102" s="226" t="n">
        <v>0</v>
      </c>
      <c r="I102" s="231" t="n">
        <f aca="false">I103*H102</f>
        <v>0</v>
      </c>
      <c r="J102" s="194"/>
    </row>
    <row r="103" customFormat="false" ht="19.5" hidden="false" customHeight="true" outlineLevel="0" collapsed="false">
      <c r="A103" s="211"/>
      <c r="B103" s="215" t="s">
        <v>131</v>
      </c>
      <c r="C103" s="215"/>
      <c r="D103" s="215"/>
      <c r="E103" s="215"/>
      <c r="F103" s="215"/>
      <c r="G103" s="215"/>
      <c r="H103" s="223"/>
      <c r="I103" s="211" t="n">
        <f aca="false">I111+I92</f>
        <v>3238.19167096389</v>
      </c>
      <c r="J103" s="230"/>
    </row>
    <row r="104" customFormat="false" ht="19.5" hidden="false" customHeight="true" outlineLevel="0" collapsed="false">
      <c r="A104" s="298"/>
      <c r="B104" s="299" t="s">
        <v>72</v>
      </c>
      <c r="C104" s="299"/>
      <c r="D104" s="299"/>
      <c r="E104" s="299"/>
      <c r="F104" s="299"/>
      <c r="G104" s="299"/>
      <c r="H104" s="245" t="n">
        <f aca="false">SUM(H92:H102)</f>
        <v>0.1315</v>
      </c>
      <c r="I104" s="229" t="n">
        <f aca="false">I92+I97+I98+I100+I102+I101</f>
        <v>490.296148223087</v>
      </c>
      <c r="J104" s="194"/>
    </row>
    <row r="105" customFormat="false" ht="25.5" hidden="false" customHeight="true" outlineLevel="0" collapsed="false">
      <c r="A105" s="294" t="s">
        <v>143</v>
      </c>
      <c r="B105" s="294"/>
      <c r="C105" s="294"/>
      <c r="D105" s="294"/>
      <c r="E105" s="294"/>
      <c r="F105" s="294"/>
      <c r="G105" s="294"/>
      <c r="H105" s="213"/>
      <c r="I105" s="213"/>
      <c r="J105" s="194"/>
    </row>
    <row r="106" customFormat="false" ht="33.75" hidden="false" customHeight="true" outlineLevel="0" collapsed="false">
      <c r="A106" s="222"/>
      <c r="B106" s="274" t="s">
        <v>144</v>
      </c>
      <c r="C106" s="274"/>
      <c r="D106" s="274"/>
      <c r="E106" s="274"/>
      <c r="F106" s="274"/>
      <c r="G106" s="274"/>
      <c r="H106" s="275"/>
      <c r="I106" s="220" t="s">
        <v>6</v>
      </c>
      <c r="J106" s="194"/>
    </row>
    <row r="107" customFormat="false" ht="19.5" hidden="false" customHeight="true" outlineLevel="0" collapsed="false">
      <c r="A107" s="307" t="s">
        <v>59</v>
      </c>
      <c r="B107" s="307" t="s">
        <v>145</v>
      </c>
      <c r="C107" s="307"/>
      <c r="D107" s="307"/>
      <c r="E107" s="307"/>
      <c r="F107" s="307"/>
      <c r="G107" s="307"/>
      <c r="H107" s="211"/>
      <c r="I107" s="231" t="n">
        <f aca="false">I20</f>
        <v>2087.8</v>
      </c>
      <c r="J107" s="194"/>
    </row>
    <row r="108" customFormat="false" ht="18.75" hidden="false" customHeight="true" outlineLevel="0" collapsed="false">
      <c r="A108" s="307" t="s">
        <v>61</v>
      </c>
      <c r="B108" s="307" t="s">
        <v>216</v>
      </c>
      <c r="C108" s="307"/>
      <c r="D108" s="307"/>
      <c r="E108" s="307"/>
      <c r="F108" s="307"/>
      <c r="G108" s="307"/>
      <c r="H108" s="211"/>
      <c r="I108" s="231" t="n">
        <f aca="false">I27</f>
        <v>90.76</v>
      </c>
      <c r="J108" s="194"/>
    </row>
    <row r="109" customFormat="false" ht="19.5" hidden="false" customHeight="true" outlineLevel="0" collapsed="false">
      <c r="A109" s="307" t="s">
        <v>70</v>
      </c>
      <c r="B109" s="307" t="s">
        <v>217</v>
      </c>
      <c r="C109" s="307"/>
      <c r="D109" s="307"/>
      <c r="E109" s="307"/>
      <c r="F109" s="307"/>
      <c r="G109" s="307"/>
      <c r="H109" s="211"/>
      <c r="I109" s="231" t="n">
        <f aca="false">I33</f>
        <v>0</v>
      </c>
      <c r="J109" s="276"/>
    </row>
    <row r="110" customFormat="false" ht="19.5" hidden="false" customHeight="true" outlineLevel="0" collapsed="false">
      <c r="A110" s="307" t="s">
        <v>78</v>
      </c>
      <c r="B110" s="316" t="s">
        <v>209</v>
      </c>
      <c r="C110" s="316"/>
      <c r="D110" s="316"/>
      <c r="E110" s="316"/>
      <c r="F110" s="316"/>
      <c r="G110" s="316"/>
      <c r="H110" s="277"/>
      <c r="I110" s="231" t="n">
        <f aca="false">I89</f>
        <v>1059.63167096389</v>
      </c>
      <c r="J110" s="194"/>
    </row>
    <row r="111" customFormat="false" ht="25.5" hidden="false" customHeight="true" outlineLevel="0" collapsed="false">
      <c r="A111" s="299" t="s">
        <v>218</v>
      </c>
      <c r="B111" s="299"/>
      <c r="C111" s="299"/>
      <c r="D111" s="299"/>
      <c r="E111" s="299"/>
      <c r="F111" s="299"/>
      <c r="G111" s="299"/>
      <c r="H111" s="228"/>
      <c r="I111" s="229" t="n">
        <f aca="false">SUM(I107:I110)</f>
        <v>3238.19167096389</v>
      </c>
      <c r="J111" s="194"/>
    </row>
    <row r="112" customFormat="false" ht="20.25" hidden="false" customHeight="true" outlineLevel="0" collapsed="false">
      <c r="A112" s="307" t="s">
        <v>80</v>
      </c>
      <c r="B112" s="316" t="s">
        <v>219</v>
      </c>
      <c r="C112" s="316"/>
      <c r="D112" s="316"/>
      <c r="E112" s="316"/>
      <c r="F112" s="316"/>
      <c r="G112" s="316"/>
      <c r="H112" s="277"/>
      <c r="I112" s="231" t="n">
        <f aca="false">I104</f>
        <v>490.296148223087</v>
      </c>
      <c r="J112" s="194"/>
    </row>
    <row r="113" customFormat="false" ht="20.25" hidden="false" customHeight="true" outlineLevel="0" collapsed="false">
      <c r="A113" s="299" t="s">
        <v>152</v>
      </c>
      <c r="B113" s="299"/>
      <c r="C113" s="299"/>
      <c r="D113" s="299"/>
      <c r="E113" s="299"/>
      <c r="F113" s="299"/>
      <c r="G113" s="299"/>
      <c r="H113" s="228"/>
      <c r="I113" s="229" t="n">
        <f aca="false">SUM(I111:I112)</f>
        <v>3728.48781918698</v>
      </c>
      <c r="J113" s="194"/>
    </row>
    <row r="114" customFormat="false" ht="20.25" hidden="false" customHeight="true" outlineLevel="0" collapsed="false">
      <c r="J114" s="194"/>
    </row>
    <row r="115" customFormat="false" ht="19.5" hidden="false" customHeight="true" outlineLevel="0" collapsed="false">
      <c r="A115" s="312" t="s">
        <v>234</v>
      </c>
      <c r="B115" s="312"/>
      <c r="C115" s="312"/>
      <c r="D115" s="312"/>
      <c r="E115" s="312"/>
      <c r="F115" s="312"/>
      <c r="G115" s="312"/>
      <c r="H115" s="312"/>
    </row>
    <row r="116" customFormat="false" ht="19.5" hidden="false" customHeight="true" outlineLevel="0" collapsed="false">
      <c r="A116" s="312" t="s">
        <v>242</v>
      </c>
      <c r="B116" s="312"/>
      <c r="C116" s="312"/>
      <c r="D116" s="312"/>
      <c r="E116" s="312"/>
      <c r="F116" s="312"/>
      <c r="G116" s="312"/>
      <c r="H116" s="312"/>
    </row>
    <row r="117" customFormat="false" ht="33.75" hidden="false" customHeight="true" outlineLevel="0" collapsed="false">
      <c r="A117" s="313" t="s">
        <v>235</v>
      </c>
      <c r="B117" s="313"/>
      <c r="C117" s="313"/>
      <c r="D117" s="313"/>
      <c r="E117" s="314" t="s">
        <v>236</v>
      </c>
      <c r="F117" s="314"/>
      <c r="G117" s="314" t="s">
        <v>237</v>
      </c>
      <c r="H117" s="314"/>
    </row>
    <row r="118" customFormat="false" ht="19.5" hidden="false" customHeight="true" outlineLevel="0" collapsed="false">
      <c r="A118" s="315" t="n">
        <f aca="false">I113/220</f>
        <v>16.9476719053954</v>
      </c>
      <c r="B118" s="315"/>
      <c r="C118" s="315"/>
      <c r="D118" s="315"/>
      <c r="E118" s="315" t="n">
        <f aca="false">A118*1.7</f>
        <v>28.8110422391721</v>
      </c>
      <c r="F118" s="315"/>
      <c r="G118" s="315" t="n">
        <f aca="false">A118*2</f>
        <v>33.8953438107907</v>
      </c>
      <c r="H118" s="315"/>
    </row>
    <row r="65508" customFormat="false" ht="12.75" hidden="false" customHeight="true" outlineLevel="0" collapsed="false"/>
    <row r="65509" customFormat="false" ht="12.75" hidden="false" customHeight="true" outlineLevel="0" collapsed="false"/>
    <row r="65510" customFormat="false" ht="12.75" hidden="false" customHeight="true" outlineLevel="0" collapsed="false"/>
    <row r="65511" customFormat="false" ht="12.75" hidden="false" customHeight="true" outlineLevel="0" collapsed="false"/>
    <row r="65512" customFormat="false" ht="12.75" hidden="false" customHeight="true" outlineLevel="0" collapsed="false"/>
    <row r="65513" customFormat="false" ht="12.75" hidden="false" customHeight="true" outlineLevel="0" collapsed="false"/>
    <row r="65514" customFormat="false" ht="12.75" hidden="false" customHeight="true" outlineLevel="0" collapsed="false"/>
    <row r="65515" customFormat="false" ht="12.75" hidden="false" customHeight="true" outlineLevel="0" collapsed="false"/>
    <row r="65516" customFormat="false" ht="12.75" hidden="false" customHeight="true" outlineLevel="0" collapsed="false"/>
    <row r="65517" customFormat="false" ht="12.75" hidden="false" customHeight="true" outlineLevel="0" collapsed="false"/>
    <row r="65518" customFormat="false" ht="12.75" hidden="false" customHeight="true" outlineLevel="0" collapsed="false"/>
    <row r="65519" customFormat="false" ht="12.75" hidden="false" customHeight="true" outlineLevel="0" collapsed="false"/>
    <row r="65520" customFormat="false" ht="12.75" hidden="false" customHeight="true" outlineLevel="0" collapsed="false"/>
    <row r="65521" customFormat="false" ht="12.75" hidden="false" customHeight="true" outlineLevel="0" collapsed="false"/>
    <row r="65522" customFormat="false" ht="12.75" hidden="false" customHeight="true" outlineLevel="0" collapsed="false"/>
    <row r="65523" customFormat="false" ht="12.75" hidden="false" customHeight="true" outlineLevel="0" collapsed="false"/>
    <row r="65524" customFormat="false" ht="12.75" hidden="false" customHeight="true" outlineLevel="0" collapsed="false"/>
    <row r="65525" customFormat="false" ht="12.75" hidden="false" customHeight="true" outlineLevel="0" collapsed="false"/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110">
    <mergeCell ref="A1:I1"/>
    <mergeCell ref="A2:I2"/>
    <mergeCell ref="A3:I3"/>
    <mergeCell ref="A4:I4"/>
    <mergeCell ref="A7:I7"/>
    <mergeCell ref="F8:G8"/>
    <mergeCell ref="A9:G9"/>
    <mergeCell ref="A10:G10"/>
    <mergeCell ref="A11:G11"/>
    <mergeCell ref="B12:G12"/>
    <mergeCell ref="B13:G13"/>
    <mergeCell ref="B14:G14"/>
    <mergeCell ref="B15:G15"/>
    <mergeCell ref="A16:G16"/>
    <mergeCell ref="B17:G17"/>
    <mergeCell ref="B18:G18"/>
    <mergeCell ref="B19:G19"/>
    <mergeCell ref="B20:G20"/>
    <mergeCell ref="A21:G21"/>
    <mergeCell ref="B22:G22"/>
    <mergeCell ref="B23:G23"/>
    <mergeCell ref="B24:G24"/>
    <mergeCell ref="B25:G25"/>
    <mergeCell ref="B26:G26"/>
    <mergeCell ref="B27:G27"/>
    <mergeCell ref="A28:G28"/>
    <mergeCell ref="B29:G29"/>
    <mergeCell ref="B30:G30"/>
    <mergeCell ref="B31:G31"/>
    <mergeCell ref="B32:G32"/>
    <mergeCell ref="B33:G33"/>
    <mergeCell ref="A34:G34"/>
    <mergeCell ref="A35:G35"/>
    <mergeCell ref="B36:G36"/>
    <mergeCell ref="A46:G46"/>
    <mergeCell ref="B47:G47"/>
    <mergeCell ref="B48:G48"/>
    <mergeCell ref="B49:G49"/>
    <mergeCell ref="A50:G50"/>
    <mergeCell ref="B51:G51"/>
    <mergeCell ref="A52:G52"/>
    <mergeCell ref="A53:G53"/>
    <mergeCell ref="B54:G54"/>
    <mergeCell ref="B55:G55"/>
    <mergeCell ref="B56:G56"/>
    <mergeCell ref="B57:G57"/>
    <mergeCell ref="B58:G58"/>
    <mergeCell ref="A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A72:G72"/>
    <mergeCell ref="B73:G73"/>
    <mergeCell ref="B74:G74"/>
    <mergeCell ref="B75:G75"/>
    <mergeCell ref="B76:G76"/>
    <mergeCell ref="B77:G77"/>
    <mergeCell ref="B78:G78"/>
    <mergeCell ref="A79:G79"/>
    <mergeCell ref="B80:G80"/>
    <mergeCell ref="A81:G81"/>
    <mergeCell ref="A82:G82"/>
    <mergeCell ref="B83:G83"/>
    <mergeCell ref="B84:G84"/>
    <mergeCell ref="B85:G85"/>
    <mergeCell ref="B86:G86"/>
    <mergeCell ref="K86:Q86"/>
    <mergeCell ref="B87:G87"/>
    <mergeCell ref="B88:G88"/>
    <mergeCell ref="A89:G89"/>
    <mergeCell ref="A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A105:G105"/>
    <mergeCell ref="B106:G106"/>
    <mergeCell ref="B107:G107"/>
    <mergeCell ref="B108:G108"/>
    <mergeCell ref="B109:G109"/>
    <mergeCell ref="B110:G110"/>
    <mergeCell ref="A111:G111"/>
    <mergeCell ref="B112:G112"/>
    <mergeCell ref="A113:G113"/>
    <mergeCell ref="A115:H115"/>
    <mergeCell ref="A116:H116"/>
    <mergeCell ref="A117:D117"/>
    <mergeCell ref="E117:F117"/>
    <mergeCell ref="G117:H117"/>
    <mergeCell ref="A118:D118"/>
    <mergeCell ref="E118:F118"/>
    <mergeCell ref="G118:H118"/>
  </mergeCells>
  <printOptions headings="false" gridLines="false" gridLinesSet="true" horizontalCentered="true" verticalCentered="false"/>
  <pageMargins left="0.708333333333333" right="0.708333333333333" top="0.747916666666667" bottom="0.747916666666667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&amp;RPregão Eletrônico nº XXX/XXXX</oddHeader>
    <oddFooter>&amp;LAnexo II do Edital&amp;C&amp;A&amp;R&amp;P/&amp;N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C1DA"/>
    <pageSetUpPr fitToPage="true"/>
  </sheetPr>
  <dimension ref="A1:K128"/>
  <sheetViews>
    <sheetView showFormulas="false" showGridLines="true" showRowColHeaders="true" showZeros="false" rightToLeft="false" tabSelected="tru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33"/>
    <col collapsed="false" customWidth="true" hidden="false" outlineLevel="0" max="6" min="6" style="23" width="8.34"/>
    <col collapsed="false" customWidth="true" hidden="false" outlineLevel="0" max="7" min="7" style="23" width="6.44"/>
    <col collapsed="false" customWidth="true" hidden="true" outlineLevel="0" max="8" min="8" style="23" width="13.67"/>
    <col collapsed="false" customWidth="true" hidden="false" outlineLevel="0" max="9" min="9" style="23" width="13.67"/>
    <col collapsed="false" customWidth="true" hidden="false" outlineLevel="0" max="10" min="10" style="23" width="22.44"/>
    <col collapsed="false" customWidth="true" hidden="false" outlineLevel="0" max="11" min="11" style="23" width="11.44"/>
    <col collapsed="false" customWidth="false" hidden="false" outlineLevel="0" max="16384" min="12" style="23" width="9.11"/>
  </cols>
  <sheetData>
    <row r="1" customFormat="false" ht="23.25" hidden="false" customHeight="true" outlineLevel="0" collapsed="false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customFormat="false" ht="30" hidden="false" customHeight="true" outlineLevel="0" collapsed="false">
      <c r="A2" s="103" t="s">
        <v>233</v>
      </c>
      <c r="B2" s="103"/>
      <c r="C2" s="103"/>
      <c r="D2" s="103"/>
      <c r="E2" s="103"/>
      <c r="F2" s="103"/>
      <c r="G2" s="103"/>
      <c r="H2" s="103"/>
      <c r="I2" s="103"/>
      <c r="J2" s="103"/>
    </row>
    <row r="3" customFormat="false" ht="19.5" hidden="false" customHeight="true" outlineLevel="0" collapsed="false">
      <c r="A3" s="25" t="s">
        <v>227</v>
      </c>
      <c r="B3" s="25"/>
      <c r="C3" s="25"/>
      <c r="D3" s="25"/>
      <c r="E3" s="25"/>
      <c r="F3" s="25"/>
      <c r="G3" s="25"/>
      <c r="H3" s="25"/>
      <c r="I3" s="25"/>
      <c r="J3" s="25"/>
    </row>
    <row r="4" customFormat="false" ht="19.5" hidden="false" customHeight="true" outlineLevel="0" collapsed="false">
      <c r="A4" s="25" t="s">
        <v>228</v>
      </c>
      <c r="B4" s="25"/>
      <c r="C4" s="25"/>
      <c r="D4" s="25"/>
      <c r="E4" s="25"/>
      <c r="F4" s="25"/>
      <c r="G4" s="25"/>
      <c r="H4" s="25"/>
      <c r="I4" s="25"/>
      <c r="J4" s="25"/>
    </row>
    <row r="5" customFormat="false" ht="19.5" hidden="false" customHeight="true" outlineLevel="0" collapsed="false">
      <c r="A5" s="26"/>
      <c r="B5" s="27"/>
      <c r="C5" s="27"/>
      <c r="D5" s="27"/>
      <c r="E5" s="27"/>
      <c r="F5" s="27"/>
      <c r="H5" s="27"/>
      <c r="I5" s="27"/>
      <c r="J5" s="28"/>
    </row>
    <row r="6" customFormat="false" ht="19.5" hidden="false" customHeight="true" outlineLevel="0" collapsed="false">
      <c r="A6" s="29" t="s">
        <v>38</v>
      </c>
      <c r="B6" s="29"/>
      <c r="C6" s="29"/>
      <c r="D6" s="30"/>
      <c r="E6" s="30"/>
      <c r="F6" s="30"/>
      <c r="G6" s="31"/>
      <c r="H6" s="32"/>
      <c r="I6" s="32"/>
      <c r="J6" s="33"/>
    </row>
    <row r="7" customFormat="false" ht="19.5" hidden="false" customHeight="true" outlineLevel="0" collapsed="false">
      <c r="A7" s="29" t="s">
        <v>39</v>
      </c>
      <c r="B7" s="29"/>
      <c r="C7" s="29"/>
      <c r="D7" s="34"/>
      <c r="E7" s="34"/>
      <c r="F7" s="34"/>
      <c r="G7" s="31"/>
      <c r="H7" s="32"/>
      <c r="I7" s="32"/>
      <c r="J7" s="33"/>
    </row>
    <row r="8" customFormat="false" ht="19.5" hidden="false" customHeight="true" outlineLevel="0" collapsed="false">
      <c r="A8" s="29" t="s">
        <v>40</v>
      </c>
      <c r="B8" s="29"/>
      <c r="C8" s="29"/>
      <c r="D8" s="29"/>
      <c r="E8" s="34"/>
      <c r="F8" s="34"/>
      <c r="G8" s="31"/>
      <c r="H8" s="32"/>
      <c r="I8" s="32"/>
      <c r="J8" s="33"/>
    </row>
    <row r="9" customFormat="false" ht="19.5" hidden="false" customHeight="true" outlineLevel="0" collapsed="false">
      <c r="A9" s="29" t="s">
        <v>41</v>
      </c>
      <c r="B9" s="35"/>
      <c r="C9" s="35"/>
      <c r="D9" s="36"/>
      <c r="E9" s="36"/>
      <c r="F9" s="32"/>
      <c r="G9" s="31"/>
      <c r="H9" s="32"/>
      <c r="I9" s="32"/>
      <c r="J9" s="33"/>
    </row>
    <row r="10" customFormat="false" ht="19.5" hidden="false" customHeight="true" outlineLevel="0" collapsed="false">
      <c r="A10" s="29" t="s">
        <v>42</v>
      </c>
      <c r="B10" s="35"/>
      <c r="C10" s="35"/>
      <c r="D10" s="32"/>
      <c r="E10" s="32"/>
      <c r="F10" s="32"/>
      <c r="G10" s="36"/>
      <c r="H10" s="36"/>
      <c r="I10" s="36"/>
      <c r="J10" s="33"/>
    </row>
    <row r="11" customFormat="false" ht="19.5" hidden="false" customHeight="true" outlineLevel="0" collapsed="false">
      <c r="A11" s="29" t="s">
        <v>156</v>
      </c>
      <c r="B11" s="29"/>
      <c r="C11" s="29"/>
      <c r="D11" s="36"/>
      <c r="E11" s="36"/>
      <c r="F11" s="36"/>
      <c r="G11" s="104" t="s">
        <v>157</v>
      </c>
      <c r="H11" s="104"/>
      <c r="I11" s="104"/>
      <c r="J11" s="105"/>
    </row>
    <row r="12" customFormat="false" ht="19.5" hidden="false" customHeight="true" outlineLevel="0" collapsed="false">
      <c r="A12" s="39" t="s">
        <v>45</v>
      </c>
      <c r="B12" s="39"/>
      <c r="C12" s="39"/>
      <c r="D12" s="36"/>
      <c r="E12" s="36"/>
      <c r="F12" s="40"/>
      <c r="G12" s="40"/>
      <c r="H12" s="40"/>
      <c r="I12" s="40"/>
      <c r="J12" s="41"/>
    </row>
    <row r="13" customFormat="false" ht="19.5" hidden="false" customHeight="true" outlineLevel="0" collapsed="false">
      <c r="A13" s="39" t="s">
        <v>46</v>
      </c>
      <c r="B13" s="39"/>
      <c r="C13" s="39"/>
      <c r="D13" s="42"/>
      <c r="E13" s="42"/>
      <c r="F13" s="40"/>
      <c r="G13" s="40"/>
      <c r="H13" s="40"/>
      <c r="I13" s="40"/>
      <c r="J13" s="41"/>
    </row>
    <row r="14" s="47" customFormat="true" ht="17.25" hidden="false" customHeight="true" outlineLevel="0" collapsed="false">
      <c r="A14" s="43" t="s">
        <v>47</v>
      </c>
      <c r="B14" s="43"/>
      <c r="C14" s="44"/>
      <c r="D14" s="42"/>
      <c r="E14" s="42"/>
      <c r="F14" s="40"/>
      <c r="G14" s="40"/>
      <c r="H14" s="45"/>
      <c r="I14" s="45"/>
      <c r="J14" s="46"/>
    </row>
    <row r="15" s="47" customFormat="true" ht="17.25" hidden="false" customHeight="true" outlineLevel="0" collapsed="false">
      <c r="A15" s="48" t="s">
        <v>48</v>
      </c>
      <c r="B15" s="49"/>
      <c r="C15" s="50"/>
      <c r="D15" s="51"/>
      <c r="E15" s="51"/>
      <c r="F15" s="52"/>
      <c r="G15" s="53"/>
      <c r="H15" s="53"/>
      <c r="I15" s="53"/>
      <c r="J15" s="54"/>
    </row>
    <row r="16" customFormat="false" ht="23.25" hidden="false" customHeight="true" outlineLevel="0" collapsed="false">
      <c r="A16" s="55" t="s">
        <v>49</v>
      </c>
      <c r="B16" s="55"/>
      <c r="C16" s="55"/>
      <c r="D16" s="55"/>
      <c r="E16" s="55"/>
      <c r="F16" s="55"/>
      <c r="G16" s="55"/>
      <c r="H16" s="55"/>
      <c r="I16" s="55"/>
      <c r="J16" s="55"/>
    </row>
    <row r="17" customFormat="false" ht="19.5" hidden="false" customHeight="true" outlineLevel="0" collapsed="false">
      <c r="A17" s="56" t="s">
        <v>50</v>
      </c>
      <c r="B17" s="56"/>
      <c r="C17" s="56"/>
      <c r="D17" s="56"/>
      <c r="E17" s="56"/>
      <c r="F17" s="56"/>
      <c r="G17" s="56"/>
      <c r="H17" s="56"/>
      <c r="I17" s="56"/>
      <c r="J17" s="56"/>
    </row>
    <row r="18" customFormat="false" ht="36.75" hidden="false" customHeight="true" outlineLevel="0" collapsed="false">
      <c r="A18" s="57" t="s">
        <v>51</v>
      </c>
      <c r="B18" s="57"/>
      <c r="C18" s="57"/>
      <c r="D18" s="57"/>
      <c r="E18" s="57"/>
      <c r="F18" s="57"/>
      <c r="G18" s="57"/>
      <c r="H18" s="57"/>
      <c r="I18" s="57"/>
      <c r="J18" s="57"/>
    </row>
    <row r="19" customFormat="false" ht="24" hidden="false" customHeight="true" outlineLevel="0" collapsed="false">
      <c r="A19" s="58" t="n">
        <v>1</v>
      </c>
      <c r="B19" s="59" t="s">
        <v>52</v>
      </c>
      <c r="C19" s="60"/>
      <c r="D19" s="60"/>
      <c r="E19" s="60"/>
      <c r="F19" s="60"/>
      <c r="G19" s="60"/>
      <c r="H19" s="61"/>
      <c r="I19" s="62"/>
      <c r="J19" s="63"/>
    </row>
    <row r="20" customFormat="false" ht="23.25" hidden="false" customHeight="true" outlineLevel="0" collapsed="false">
      <c r="A20" s="58" t="n">
        <v>2</v>
      </c>
      <c r="B20" s="64" t="s">
        <v>229</v>
      </c>
      <c r="C20" s="64"/>
      <c r="D20" s="64"/>
      <c r="E20" s="64"/>
      <c r="F20" s="64"/>
      <c r="G20" s="64"/>
      <c r="H20" s="64"/>
      <c r="I20" s="64"/>
      <c r="J20" s="65"/>
    </row>
    <row r="21" customFormat="false" ht="21" hidden="false" customHeight="true" outlineLevel="0" collapsed="false">
      <c r="A21" s="58" t="n">
        <v>3</v>
      </c>
      <c r="B21" s="64" t="s">
        <v>54</v>
      </c>
      <c r="C21" s="64"/>
      <c r="D21" s="64"/>
      <c r="E21" s="64"/>
      <c r="F21" s="64"/>
      <c r="G21" s="64"/>
      <c r="H21" s="64"/>
      <c r="I21" s="64"/>
      <c r="J21" s="63"/>
    </row>
    <row r="22" customFormat="false" ht="20.25" hidden="false" customHeight="true" outlineLevel="0" collapsed="false">
      <c r="A22" s="58" t="n">
        <v>4</v>
      </c>
      <c r="B22" s="64" t="s">
        <v>55</v>
      </c>
      <c r="C22" s="64"/>
      <c r="D22" s="64"/>
      <c r="E22" s="64"/>
      <c r="F22" s="64"/>
      <c r="G22" s="64"/>
      <c r="H22" s="64"/>
      <c r="I22" s="64"/>
      <c r="J22" s="66"/>
    </row>
    <row r="23" customFormat="false" ht="19.5" hidden="false" customHeight="true" outlineLevel="0" collapsed="false">
      <c r="A23" s="67" t="s">
        <v>56</v>
      </c>
      <c r="B23" s="67"/>
      <c r="C23" s="67"/>
      <c r="D23" s="67"/>
      <c r="E23" s="67"/>
      <c r="F23" s="67"/>
      <c r="G23" s="67"/>
      <c r="H23" s="67"/>
      <c r="I23" s="67"/>
      <c r="J23" s="67"/>
    </row>
    <row r="24" customFormat="false" ht="19.5" hidden="false" customHeight="true" outlineLevel="0" collapsed="false">
      <c r="A24" s="68" t="n">
        <v>1</v>
      </c>
      <c r="B24" s="69" t="s">
        <v>57</v>
      </c>
      <c r="C24" s="69"/>
      <c r="D24" s="69"/>
      <c r="E24" s="69"/>
      <c r="F24" s="69"/>
      <c r="G24" s="69"/>
      <c r="H24" s="70" t="s">
        <v>58</v>
      </c>
      <c r="I24" s="70" t="s">
        <v>58</v>
      </c>
      <c r="J24" s="71" t="s">
        <v>6</v>
      </c>
    </row>
    <row r="25" customFormat="false" ht="19.5" hidden="false" customHeight="true" outlineLevel="0" collapsed="false">
      <c r="A25" s="58" t="s">
        <v>59</v>
      </c>
      <c r="B25" s="72" t="s">
        <v>60</v>
      </c>
      <c r="C25" s="72"/>
      <c r="D25" s="72"/>
      <c r="E25" s="72"/>
      <c r="F25" s="72"/>
      <c r="G25" s="72"/>
      <c r="H25" s="72"/>
      <c r="I25" s="72"/>
      <c r="J25" s="73"/>
    </row>
    <row r="26" customFormat="false" ht="19.5" hidden="false" customHeight="true" outlineLevel="0" collapsed="false">
      <c r="A26" s="58" t="s">
        <v>61</v>
      </c>
      <c r="B26" s="74" t="s">
        <v>62</v>
      </c>
      <c r="C26" s="74"/>
      <c r="D26" s="74"/>
      <c r="E26" s="74"/>
      <c r="F26" s="74"/>
      <c r="G26" s="74"/>
      <c r="H26" s="75" t="n">
        <v>0.3</v>
      </c>
      <c r="I26" s="75"/>
      <c r="J26" s="73"/>
    </row>
    <row r="27" customFormat="false" ht="19.5" hidden="false" customHeight="true" outlineLevel="0" collapsed="false">
      <c r="A27" s="76"/>
      <c r="B27" s="77" t="s">
        <v>63</v>
      </c>
      <c r="C27" s="77"/>
      <c r="D27" s="77"/>
      <c r="E27" s="77"/>
      <c r="F27" s="77"/>
      <c r="G27" s="77"/>
      <c r="H27" s="77"/>
      <c r="I27" s="77"/>
      <c r="J27" s="78"/>
    </row>
    <row r="28" customFormat="false" ht="19.5" hidden="false" customHeight="true" outlineLevel="0" collapsed="false">
      <c r="A28" s="67" t="s">
        <v>64</v>
      </c>
      <c r="B28" s="67"/>
      <c r="C28" s="67"/>
      <c r="D28" s="67"/>
      <c r="E28" s="67"/>
      <c r="F28" s="67"/>
      <c r="G28" s="67"/>
      <c r="H28" s="67"/>
      <c r="I28" s="67"/>
      <c r="J28" s="67"/>
    </row>
    <row r="29" customFormat="false" ht="19.5" hidden="false" customHeight="true" outlineLevel="0" collapsed="false">
      <c r="A29" s="67" t="s">
        <v>65</v>
      </c>
      <c r="B29" s="67"/>
      <c r="C29" s="67"/>
      <c r="D29" s="67"/>
      <c r="E29" s="67"/>
      <c r="F29" s="67"/>
      <c r="G29" s="67"/>
      <c r="H29" s="67"/>
      <c r="I29" s="67"/>
      <c r="J29" s="67"/>
    </row>
    <row r="30" customFormat="false" ht="19.5" hidden="false" customHeight="true" outlineLevel="0" collapsed="false">
      <c r="A30" s="68" t="s">
        <v>18</v>
      </c>
      <c r="B30" s="69" t="s">
        <v>66</v>
      </c>
      <c r="C30" s="69"/>
      <c r="D30" s="69"/>
      <c r="E30" s="69"/>
      <c r="F30" s="69"/>
      <c r="G30" s="69"/>
      <c r="H30" s="69"/>
      <c r="I30" s="69"/>
      <c r="J30" s="71" t="s">
        <v>6</v>
      </c>
    </row>
    <row r="31" customFormat="false" ht="19.5" hidden="false" customHeight="true" outlineLevel="0" collapsed="false">
      <c r="A31" s="58" t="s">
        <v>59</v>
      </c>
      <c r="B31" s="79" t="s">
        <v>67</v>
      </c>
      <c r="C31" s="79"/>
      <c r="D31" s="79"/>
      <c r="E31" s="79"/>
      <c r="F31" s="79"/>
      <c r="G31" s="79"/>
      <c r="H31" s="79"/>
      <c r="I31" s="79"/>
      <c r="J31" s="80"/>
    </row>
    <row r="32" customFormat="false" ht="19.5" hidden="false" customHeight="true" outlineLevel="0" collapsed="false">
      <c r="A32" s="58" t="s">
        <v>61</v>
      </c>
      <c r="B32" s="72" t="s">
        <v>68</v>
      </c>
      <c r="C32" s="72"/>
      <c r="D32" s="72"/>
      <c r="E32" s="72"/>
      <c r="F32" s="72"/>
      <c r="G32" s="72"/>
      <c r="H32" s="72"/>
      <c r="I32" s="72"/>
      <c r="J32" s="80"/>
    </row>
    <row r="33" customFormat="false" ht="19.5" hidden="false" customHeight="true" outlineLevel="0" collapsed="false">
      <c r="A33" s="81" t="s">
        <v>69</v>
      </c>
      <c r="B33" s="81"/>
      <c r="C33" s="81"/>
      <c r="D33" s="81"/>
      <c r="E33" s="81"/>
      <c r="F33" s="81"/>
      <c r="G33" s="81"/>
      <c r="H33" s="81"/>
      <c r="I33" s="81"/>
      <c r="J33" s="78"/>
    </row>
    <row r="34" customFormat="false" ht="19.5" hidden="false" customHeight="true" outlineLevel="0" collapsed="false">
      <c r="A34" s="58" t="s">
        <v>70</v>
      </c>
      <c r="B34" s="72" t="s">
        <v>71</v>
      </c>
      <c r="C34" s="72"/>
      <c r="D34" s="72"/>
      <c r="E34" s="72"/>
      <c r="F34" s="72"/>
      <c r="G34" s="72"/>
      <c r="H34" s="72"/>
      <c r="I34" s="72"/>
      <c r="J34" s="80"/>
    </row>
    <row r="35" customFormat="false" ht="19.5" hidden="false" customHeight="true" outlineLevel="0" collapsed="false">
      <c r="A35" s="81" t="s">
        <v>72</v>
      </c>
      <c r="B35" s="81"/>
      <c r="C35" s="81"/>
      <c r="D35" s="81"/>
      <c r="E35" s="81"/>
      <c r="F35" s="81"/>
      <c r="G35" s="81"/>
      <c r="H35" s="81"/>
      <c r="I35" s="81"/>
      <c r="J35" s="78"/>
    </row>
    <row r="36" customFormat="false" ht="30" hidden="false" customHeight="true" outlineLevel="0" collapsed="false">
      <c r="A36" s="82" t="s">
        <v>73</v>
      </c>
      <c r="B36" s="82"/>
      <c r="C36" s="82"/>
      <c r="D36" s="82"/>
      <c r="E36" s="82"/>
      <c r="F36" s="82"/>
      <c r="G36" s="82"/>
      <c r="H36" s="82"/>
      <c r="I36" s="82"/>
      <c r="J36" s="82"/>
    </row>
    <row r="37" customFormat="false" ht="19.5" hidden="false" customHeight="true" outlineLevel="0" collapsed="false">
      <c r="A37" s="68" t="s">
        <v>20</v>
      </c>
      <c r="B37" s="83" t="s">
        <v>74</v>
      </c>
      <c r="C37" s="83"/>
      <c r="D37" s="83"/>
      <c r="E37" s="83"/>
      <c r="F37" s="83"/>
      <c r="G37" s="83"/>
      <c r="H37" s="84"/>
      <c r="I37" s="70" t="s">
        <v>58</v>
      </c>
      <c r="J37" s="71" t="s">
        <v>6</v>
      </c>
    </row>
    <row r="38" customFormat="false" ht="19.5" hidden="false" customHeight="true" outlineLevel="0" collapsed="false">
      <c r="A38" s="58" t="s">
        <v>59</v>
      </c>
      <c r="B38" s="85" t="s">
        <v>75</v>
      </c>
      <c r="C38" s="85"/>
      <c r="D38" s="85"/>
      <c r="E38" s="85"/>
      <c r="F38" s="85"/>
      <c r="G38" s="85"/>
      <c r="H38" s="60"/>
      <c r="I38" s="75"/>
      <c r="J38" s="80"/>
    </row>
    <row r="39" customFormat="false" ht="19.5" hidden="false" customHeight="true" outlineLevel="0" collapsed="false">
      <c r="A39" s="58" t="s">
        <v>61</v>
      </c>
      <c r="B39" s="85" t="s">
        <v>76</v>
      </c>
      <c r="C39" s="85"/>
      <c r="D39" s="85"/>
      <c r="E39" s="85"/>
      <c r="F39" s="85"/>
      <c r="G39" s="85"/>
      <c r="H39" s="86"/>
      <c r="I39" s="75"/>
      <c r="J39" s="80"/>
    </row>
    <row r="40" customFormat="false" ht="19.5" hidden="false" customHeight="true" outlineLevel="0" collapsed="false">
      <c r="A40" s="58" t="s">
        <v>70</v>
      </c>
      <c r="B40" s="85" t="s">
        <v>77</v>
      </c>
      <c r="C40" s="85"/>
      <c r="D40" s="85"/>
      <c r="E40" s="85"/>
      <c r="F40" s="85"/>
      <c r="G40" s="85"/>
      <c r="H40" s="87"/>
      <c r="I40" s="75"/>
      <c r="J40" s="80"/>
    </row>
    <row r="41" customFormat="false" ht="19.5" hidden="false" customHeight="true" outlineLevel="0" collapsed="false">
      <c r="A41" s="58" t="s">
        <v>78</v>
      </c>
      <c r="B41" s="85" t="s">
        <v>79</v>
      </c>
      <c r="C41" s="85"/>
      <c r="D41" s="85"/>
      <c r="E41" s="85"/>
      <c r="F41" s="85"/>
      <c r="G41" s="85"/>
      <c r="H41" s="87"/>
      <c r="I41" s="75"/>
      <c r="J41" s="80"/>
    </row>
    <row r="42" customFormat="false" ht="19.5" hidden="false" customHeight="true" outlineLevel="0" collapsed="false">
      <c r="A42" s="58" t="s">
        <v>80</v>
      </c>
      <c r="B42" s="85" t="s">
        <v>81</v>
      </c>
      <c r="C42" s="85"/>
      <c r="D42" s="85"/>
      <c r="E42" s="85"/>
      <c r="F42" s="85"/>
      <c r="G42" s="85"/>
      <c r="H42" s="87"/>
      <c r="I42" s="75"/>
      <c r="J42" s="80"/>
    </row>
    <row r="43" customFormat="false" ht="19.5" hidden="false" customHeight="true" outlineLevel="0" collapsed="false">
      <c r="A43" s="58" t="s">
        <v>82</v>
      </c>
      <c r="B43" s="85" t="s">
        <v>159</v>
      </c>
      <c r="C43" s="85"/>
      <c r="D43" s="85"/>
      <c r="E43" s="85"/>
      <c r="F43" s="85"/>
      <c r="G43" s="85"/>
      <c r="H43" s="87"/>
      <c r="I43" s="75"/>
      <c r="J43" s="80"/>
    </row>
    <row r="44" customFormat="false" ht="19.5" hidden="false" customHeight="true" outlineLevel="0" collapsed="false">
      <c r="A44" s="58" t="s">
        <v>84</v>
      </c>
      <c r="B44" s="85" t="s">
        <v>85</v>
      </c>
      <c r="C44" s="85"/>
      <c r="D44" s="85"/>
      <c r="E44" s="85"/>
      <c r="F44" s="85"/>
      <c r="G44" s="85"/>
      <c r="H44" s="87"/>
      <c r="I44" s="75"/>
      <c r="J44" s="80"/>
    </row>
    <row r="45" customFormat="false" ht="19.5" hidden="false" customHeight="true" outlineLevel="0" collapsed="false">
      <c r="A45" s="58" t="s">
        <v>86</v>
      </c>
      <c r="B45" s="85" t="s">
        <v>87</v>
      </c>
      <c r="C45" s="85"/>
      <c r="D45" s="85"/>
      <c r="E45" s="85"/>
      <c r="F45" s="85"/>
      <c r="G45" s="85"/>
      <c r="H45" s="87"/>
      <c r="I45" s="75"/>
      <c r="J45" s="80"/>
    </row>
    <row r="46" customFormat="false" ht="19.5" hidden="false" customHeight="true" outlineLevel="0" collapsed="false">
      <c r="A46" s="88" t="s">
        <v>72</v>
      </c>
      <c r="B46" s="88"/>
      <c r="C46" s="88"/>
      <c r="D46" s="88"/>
      <c r="E46" s="88"/>
      <c r="F46" s="88"/>
      <c r="G46" s="88"/>
      <c r="H46" s="87"/>
      <c r="I46" s="89"/>
      <c r="J46" s="78"/>
    </row>
    <row r="47" customFormat="false" ht="19.5" hidden="false" customHeight="true" outlineLevel="0" collapsed="false">
      <c r="A47" s="67" t="s">
        <v>88</v>
      </c>
      <c r="B47" s="67"/>
      <c r="C47" s="67"/>
      <c r="D47" s="67"/>
      <c r="E47" s="67"/>
      <c r="F47" s="67"/>
      <c r="G47" s="67"/>
      <c r="H47" s="67"/>
      <c r="I47" s="67"/>
      <c r="J47" s="67"/>
    </row>
    <row r="48" customFormat="false" ht="19.5" hidden="false" customHeight="true" outlineLevel="0" collapsed="false">
      <c r="A48" s="68" t="n">
        <v>2</v>
      </c>
      <c r="B48" s="71" t="s">
        <v>89</v>
      </c>
      <c r="C48" s="71"/>
      <c r="D48" s="71"/>
      <c r="E48" s="71"/>
      <c r="F48" s="71"/>
      <c r="G48" s="71"/>
      <c r="H48" s="71"/>
      <c r="I48" s="71"/>
      <c r="J48" s="71" t="s">
        <v>6</v>
      </c>
    </row>
    <row r="49" customFormat="false" ht="19.5" hidden="false" customHeight="true" outlineLevel="0" collapsed="false">
      <c r="A49" s="58" t="s">
        <v>59</v>
      </c>
      <c r="B49" s="72" t="s">
        <v>90</v>
      </c>
      <c r="C49" s="72"/>
      <c r="D49" s="72"/>
      <c r="E49" s="72"/>
      <c r="F49" s="72"/>
      <c r="G49" s="72"/>
      <c r="H49" s="72"/>
      <c r="I49" s="72"/>
      <c r="J49" s="80"/>
    </row>
    <row r="50" customFormat="false" ht="19.5" hidden="false" customHeight="true" outlineLevel="0" collapsed="false">
      <c r="A50" s="58" t="s">
        <v>61</v>
      </c>
      <c r="B50" s="72" t="s">
        <v>91</v>
      </c>
      <c r="C50" s="72"/>
      <c r="D50" s="72"/>
      <c r="E50" s="72"/>
      <c r="F50" s="72"/>
      <c r="G50" s="72"/>
      <c r="H50" s="72"/>
      <c r="I50" s="72"/>
      <c r="J50" s="80"/>
    </row>
    <row r="51" customFormat="false" ht="19.5" hidden="false" customHeight="true" outlineLevel="0" collapsed="false">
      <c r="A51" s="90" t="s">
        <v>70</v>
      </c>
      <c r="B51" s="91" t="s">
        <v>92</v>
      </c>
      <c r="C51" s="91"/>
      <c r="D51" s="91"/>
      <c r="E51" s="91"/>
      <c r="F51" s="91"/>
      <c r="G51" s="91"/>
      <c r="H51" s="91"/>
      <c r="I51" s="91"/>
      <c r="J51" s="92"/>
    </row>
    <row r="52" customFormat="false" ht="19.5" hidden="false" customHeight="true" outlineLevel="0" collapsed="false">
      <c r="A52" s="90" t="s">
        <v>78</v>
      </c>
      <c r="B52" s="91" t="s">
        <v>93</v>
      </c>
      <c r="C52" s="91"/>
      <c r="D52" s="91"/>
      <c r="E52" s="91"/>
      <c r="F52" s="91"/>
      <c r="G52" s="91"/>
      <c r="H52" s="91"/>
      <c r="I52" s="91"/>
      <c r="J52" s="92"/>
    </row>
    <row r="53" customFormat="false" ht="19.5" hidden="false" customHeight="true" outlineLevel="0" collapsed="false">
      <c r="A53" s="77" t="s">
        <v>72</v>
      </c>
      <c r="B53" s="77"/>
      <c r="C53" s="77"/>
      <c r="D53" s="77"/>
      <c r="E53" s="77"/>
      <c r="F53" s="77"/>
      <c r="G53" s="77"/>
      <c r="H53" s="77"/>
      <c r="I53" s="77"/>
      <c r="J53" s="78"/>
    </row>
    <row r="54" customFormat="false" ht="19.5" hidden="false" customHeight="true" outlineLevel="0" collapsed="false">
      <c r="A54" s="67" t="s">
        <v>94</v>
      </c>
      <c r="B54" s="67"/>
      <c r="C54" s="67"/>
      <c r="D54" s="67"/>
      <c r="E54" s="67"/>
      <c r="F54" s="67"/>
      <c r="G54" s="67"/>
      <c r="H54" s="67"/>
      <c r="I54" s="67"/>
      <c r="J54" s="67"/>
    </row>
    <row r="55" customFormat="false" ht="19.5" hidden="false" customHeight="true" outlineLevel="0" collapsed="false">
      <c r="A55" s="68" t="n">
        <v>2</v>
      </c>
      <c r="B55" s="71"/>
      <c r="C55" s="71"/>
      <c r="D55" s="71"/>
      <c r="E55" s="71"/>
      <c r="F55" s="71"/>
      <c r="G55" s="71"/>
      <c r="H55" s="71"/>
      <c r="I55" s="71"/>
      <c r="J55" s="71" t="s">
        <v>6</v>
      </c>
    </row>
    <row r="56" customFormat="false" ht="19.5" hidden="false" customHeight="true" outlineLevel="0" collapsed="false">
      <c r="A56" s="58" t="s">
        <v>18</v>
      </c>
      <c r="B56" s="72" t="s">
        <v>66</v>
      </c>
      <c r="C56" s="72"/>
      <c r="D56" s="72"/>
      <c r="E56" s="72"/>
      <c r="F56" s="72"/>
      <c r="G56" s="72"/>
      <c r="H56" s="72"/>
      <c r="I56" s="72"/>
      <c r="J56" s="78"/>
    </row>
    <row r="57" customFormat="false" ht="19.5" hidden="false" customHeight="true" outlineLevel="0" collapsed="false">
      <c r="A57" s="58" t="s">
        <v>20</v>
      </c>
      <c r="B57" s="72" t="s">
        <v>74</v>
      </c>
      <c r="C57" s="72"/>
      <c r="D57" s="72"/>
      <c r="E57" s="72"/>
      <c r="F57" s="72"/>
      <c r="G57" s="72"/>
      <c r="H57" s="72"/>
      <c r="I57" s="72"/>
      <c r="J57" s="78"/>
    </row>
    <row r="58" customFormat="false" ht="19.5" hidden="false" customHeight="true" outlineLevel="0" collapsed="false">
      <c r="A58" s="90" t="s">
        <v>22</v>
      </c>
      <c r="B58" s="91" t="s">
        <v>89</v>
      </c>
      <c r="C58" s="91"/>
      <c r="D58" s="91"/>
      <c r="E58" s="91"/>
      <c r="F58" s="91"/>
      <c r="G58" s="91"/>
      <c r="H58" s="91"/>
      <c r="I58" s="91"/>
      <c r="J58" s="78"/>
    </row>
    <row r="59" customFormat="false" ht="19.5" hidden="false" customHeight="true" outlineLevel="0" collapsed="false">
      <c r="A59" s="93" t="s">
        <v>72</v>
      </c>
      <c r="B59" s="93"/>
      <c r="C59" s="93"/>
      <c r="D59" s="93"/>
      <c r="E59" s="93"/>
      <c r="F59" s="93"/>
      <c r="G59" s="93"/>
      <c r="H59" s="93"/>
      <c r="I59" s="93"/>
      <c r="J59" s="78"/>
    </row>
    <row r="60" customFormat="false" ht="19.5" hidden="false" customHeight="true" outlineLevel="0" collapsed="false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</row>
    <row r="61" customFormat="false" ht="19.5" hidden="false" customHeight="true" outlineLevel="0" collapsed="false">
      <c r="A61" s="68" t="n">
        <v>3</v>
      </c>
      <c r="B61" s="83" t="s">
        <v>96</v>
      </c>
      <c r="C61" s="83"/>
      <c r="D61" s="83"/>
      <c r="E61" s="83"/>
      <c r="F61" s="83"/>
      <c r="G61" s="83"/>
      <c r="H61" s="84"/>
      <c r="I61" s="70" t="s">
        <v>58</v>
      </c>
      <c r="J61" s="71" t="s">
        <v>6</v>
      </c>
    </row>
    <row r="62" customFormat="false" ht="19.5" hidden="false" customHeight="true" outlineLevel="0" collapsed="false">
      <c r="A62" s="58" t="s">
        <v>59</v>
      </c>
      <c r="B62" s="85" t="s">
        <v>97</v>
      </c>
      <c r="C62" s="85"/>
      <c r="D62" s="85"/>
      <c r="E62" s="85"/>
      <c r="F62" s="85"/>
      <c r="G62" s="85"/>
      <c r="H62" s="60"/>
      <c r="I62" s="75"/>
      <c r="J62" s="80"/>
    </row>
    <row r="63" customFormat="false" ht="19.5" hidden="false" customHeight="true" outlineLevel="0" collapsed="false">
      <c r="A63" s="58" t="s">
        <v>61</v>
      </c>
      <c r="B63" s="85" t="s">
        <v>98</v>
      </c>
      <c r="C63" s="85"/>
      <c r="D63" s="85"/>
      <c r="E63" s="85"/>
      <c r="F63" s="85"/>
      <c r="G63" s="85"/>
      <c r="H63" s="86"/>
      <c r="I63" s="94"/>
      <c r="J63" s="80"/>
    </row>
    <row r="64" customFormat="false" ht="19.5" hidden="false" customHeight="true" outlineLevel="0" collapsed="false">
      <c r="A64" s="58" t="s">
        <v>70</v>
      </c>
      <c r="B64" s="85" t="s">
        <v>99</v>
      </c>
      <c r="C64" s="85"/>
      <c r="D64" s="85"/>
      <c r="E64" s="85"/>
      <c r="F64" s="85"/>
      <c r="G64" s="85"/>
      <c r="H64" s="87"/>
      <c r="I64" s="94"/>
      <c r="J64" s="94"/>
    </row>
    <row r="65" customFormat="false" ht="19.5" hidden="false" customHeight="true" outlineLevel="0" collapsed="false">
      <c r="A65" s="58" t="s">
        <v>78</v>
      </c>
      <c r="B65" s="85" t="s">
        <v>100</v>
      </c>
      <c r="C65" s="85"/>
      <c r="D65" s="85"/>
      <c r="E65" s="85"/>
      <c r="F65" s="85"/>
      <c r="G65" s="85"/>
      <c r="H65" s="87"/>
      <c r="I65" s="75"/>
      <c r="J65" s="80"/>
      <c r="K65" s="95"/>
    </row>
    <row r="66" customFormat="false" ht="19.5" hidden="false" customHeight="true" outlineLevel="0" collapsed="false">
      <c r="A66" s="58" t="s">
        <v>80</v>
      </c>
      <c r="B66" s="85" t="s">
        <v>101</v>
      </c>
      <c r="C66" s="85"/>
      <c r="D66" s="85"/>
      <c r="E66" s="85"/>
      <c r="F66" s="85"/>
      <c r="G66" s="85"/>
      <c r="H66" s="87"/>
      <c r="I66" s="94"/>
      <c r="J66" s="80"/>
    </row>
    <row r="67" customFormat="false" ht="19.5" hidden="false" customHeight="true" outlineLevel="0" collapsed="false">
      <c r="A67" s="58" t="s">
        <v>82</v>
      </c>
      <c r="B67" s="85" t="s">
        <v>102</v>
      </c>
      <c r="C67" s="85"/>
      <c r="D67" s="85"/>
      <c r="E67" s="85"/>
      <c r="F67" s="85"/>
      <c r="G67" s="85"/>
      <c r="H67" s="87"/>
      <c r="I67" s="75"/>
      <c r="J67" s="80"/>
    </row>
    <row r="68" customFormat="false" ht="19.5" hidden="false" customHeight="true" outlineLevel="0" collapsed="false">
      <c r="A68" s="88" t="s">
        <v>72</v>
      </c>
      <c r="B68" s="88"/>
      <c r="C68" s="88"/>
      <c r="D68" s="88"/>
      <c r="E68" s="88"/>
      <c r="F68" s="88"/>
      <c r="G68" s="88"/>
      <c r="H68" s="87"/>
      <c r="I68" s="94"/>
      <c r="J68" s="78"/>
    </row>
    <row r="69" customFormat="false" ht="19.5" hidden="false" customHeight="true" outlineLevel="0" collapsed="false">
      <c r="A69" s="67" t="s">
        <v>103</v>
      </c>
      <c r="B69" s="67"/>
      <c r="C69" s="67"/>
      <c r="D69" s="67"/>
      <c r="E69" s="67"/>
      <c r="F69" s="67"/>
      <c r="G69" s="67"/>
      <c r="H69" s="67"/>
      <c r="I69" s="67"/>
      <c r="J69" s="67"/>
    </row>
    <row r="70" customFormat="false" ht="19.5" hidden="false" customHeight="true" outlineLevel="0" collapsed="false">
      <c r="A70" s="67" t="s">
        <v>104</v>
      </c>
      <c r="B70" s="67"/>
      <c r="C70" s="67"/>
      <c r="D70" s="67"/>
      <c r="E70" s="67"/>
      <c r="F70" s="67"/>
      <c r="G70" s="67"/>
      <c r="H70" s="67"/>
      <c r="I70" s="67"/>
      <c r="J70" s="67"/>
    </row>
    <row r="71" customFormat="false" ht="19.5" hidden="false" customHeight="true" outlineLevel="0" collapsed="false">
      <c r="A71" s="68" t="s">
        <v>105</v>
      </c>
      <c r="B71" s="69" t="s">
        <v>106</v>
      </c>
      <c r="C71" s="69"/>
      <c r="D71" s="69"/>
      <c r="E71" s="69"/>
      <c r="F71" s="69"/>
      <c r="G71" s="69"/>
      <c r="H71" s="69"/>
      <c r="I71" s="69"/>
      <c r="J71" s="71" t="s">
        <v>6</v>
      </c>
    </row>
    <row r="72" customFormat="false" ht="19.5" hidden="false" customHeight="true" outlineLevel="0" collapsed="false">
      <c r="A72" s="58" t="s">
        <v>59</v>
      </c>
      <c r="B72" s="79" t="s">
        <v>107</v>
      </c>
      <c r="C72" s="79"/>
      <c r="D72" s="79"/>
      <c r="E72" s="79"/>
      <c r="F72" s="79"/>
      <c r="G72" s="79"/>
      <c r="H72" s="79"/>
      <c r="I72" s="79"/>
      <c r="J72" s="80"/>
    </row>
    <row r="73" customFormat="false" ht="19.5" hidden="false" customHeight="true" outlineLevel="0" collapsed="false">
      <c r="A73" s="58" t="s">
        <v>61</v>
      </c>
      <c r="B73" s="72" t="s">
        <v>106</v>
      </c>
      <c r="C73" s="72"/>
      <c r="D73" s="72"/>
      <c r="E73" s="72"/>
      <c r="F73" s="72"/>
      <c r="G73" s="72"/>
      <c r="H73" s="72"/>
      <c r="I73" s="72"/>
      <c r="J73" s="80"/>
    </row>
    <row r="74" customFormat="false" ht="19.5" hidden="false" customHeight="true" outlineLevel="0" collapsed="false">
      <c r="A74" s="58" t="s">
        <v>70</v>
      </c>
      <c r="B74" s="96" t="s">
        <v>108</v>
      </c>
      <c r="C74" s="97"/>
      <c r="D74" s="97"/>
      <c r="E74" s="97"/>
      <c r="F74" s="97"/>
      <c r="G74" s="97"/>
      <c r="H74" s="97"/>
      <c r="I74" s="98"/>
      <c r="J74" s="80"/>
    </row>
    <row r="75" customFormat="false" ht="19.5" hidden="false" customHeight="true" outlineLevel="0" collapsed="false">
      <c r="A75" s="58" t="s">
        <v>78</v>
      </c>
      <c r="B75" s="72" t="s">
        <v>109</v>
      </c>
      <c r="C75" s="72"/>
      <c r="D75" s="72"/>
      <c r="E75" s="72"/>
      <c r="F75" s="72"/>
      <c r="G75" s="72"/>
      <c r="H75" s="72"/>
      <c r="I75" s="72"/>
      <c r="J75" s="80"/>
    </row>
    <row r="76" customFormat="false" ht="19.5" hidden="false" customHeight="true" outlineLevel="0" collapsed="false">
      <c r="A76" s="58" t="s">
        <v>80</v>
      </c>
      <c r="B76" s="31" t="s">
        <v>110</v>
      </c>
      <c r="C76" s="31"/>
      <c r="D76" s="31"/>
      <c r="E76" s="31"/>
      <c r="F76" s="31"/>
      <c r="G76" s="31"/>
      <c r="H76" s="31"/>
      <c r="I76" s="31"/>
      <c r="J76" s="80"/>
    </row>
    <row r="77" customFormat="false" ht="19.5" hidden="false" customHeight="true" outlineLevel="0" collapsed="false">
      <c r="A77" s="58" t="s">
        <v>82</v>
      </c>
      <c r="B77" s="72" t="s">
        <v>111</v>
      </c>
      <c r="C77" s="72"/>
      <c r="D77" s="72"/>
      <c r="E77" s="72"/>
      <c r="F77" s="72"/>
      <c r="G77" s="72"/>
      <c r="H77" s="72"/>
      <c r="I77" s="72"/>
      <c r="J77" s="80"/>
    </row>
    <row r="78" customFormat="false" ht="19.5" hidden="false" customHeight="true" outlineLevel="0" collapsed="false">
      <c r="A78" s="81" t="s">
        <v>69</v>
      </c>
      <c r="B78" s="81"/>
      <c r="C78" s="81"/>
      <c r="D78" s="81"/>
      <c r="E78" s="81"/>
      <c r="F78" s="81"/>
      <c r="G78" s="81"/>
      <c r="H78" s="81"/>
      <c r="I78" s="81"/>
      <c r="J78" s="78"/>
    </row>
    <row r="79" customFormat="false" ht="19.5" hidden="false" customHeight="true" outlineLevel="0" collapsed="false">
      <c r="A79" s="58" t="s">
        <v>84</v>
      </c>
      <c r="B79" s="79" t="s">
        <v>112</v>
      </c>
      <c r="C79" s="79"/>
      <c r="D79" s="79"/>
      <c r="E79" s="79"/>
      <c r="F79" s="79"/>
      <c r="G79" s="79"/>
      <c r="H79" s="79"/>
      <c r="I79" s="79"/>
      <c r="J79" s="80"/>
    </row>
    <row r="80" customFormat="false" ht="32.25" hidden="false" customHeight="true" outlineLevel="0" collapsed="false">
      <c r="A80" s="58" t="s">
        <v>86</v>
      </c>
      <c r="B80" s="64" t="s">
        <v>113</v>
      </c>
      <c r="C80" s="64"/>
      <c r="D80" s="64"/>
      <c r="E80" s="64"/>
      <c r="F80" s="64"/>
      <c r="G80" s="64"/>
      <c r="H80" s="64"/>
      <c r="I80" s="64"/>
      <c r="J80" s="80"/>
    </row>
    <row r="81" customFormat="false" ht="19.5" hidden="false" customHeight="true" outlineLevel="0" collapsed="false">
      <c r="A81" s="81" t="s">
        <v>69</v>
      </c>
      <c r="B81" s="81"/>
      <c r="C81" s="81"/>
      <c r="D81" s="81"/>
      <c r="E81" s="81"/>
      <c r="F81" s="81"/>
      <c r="G81" s="81"/>
      <c r="H81" s="81"/>
      <c r="I81" s="81"/>
      <c r="J81" s="78"/>
    </row>
    <row r="82" customFormat="false" ht="19.5" hidden="false" customHeight="true" outlineLevel="0" collapsed="false">
      <c r="A82" s="77" t="s">
        <v>72</v>
      </c>
      <c r="B82" s="77"/>
      <c r="C82" s="77"/>
      <c r="D82" s="77"/>
      <c r="E82" s="77"/>
      <c r="F82" s="77"/>
      <c r="G82" s="77"/>
      <c r="H82" s="77"/>
      <c r="I82" s="77"/>
      <c r="J82" s="78"/>
    </row>
    <row r="83" customFormat="false" ht="19.5" hidden="false" customHeight="true" outlineLevel="0" collapsed="false">
      <c r="A83" s="67" t="s">
        <v>114</v>
      </c>
      <c r="B83" s="67"/>
      <c r="C83" s="67"/>
      <c r="D83" s="67"/>
      <c r="E83" s="67"/>
      <c r="F83" s="67"/>
      <c r="G83" s="67"/>
      <c r="H83" s="67"/>
      <c r="I83" s="67"/>
      <c r="J83" s="67"/>
    </row>
    <row r="84" customFormat="false" ht="19.5" hidden="false" customHeight="true" outlineLevel="0" collapsed="false">
      <c r="A84" s="68" t="s">
        <v>115</v>
      </c>
      <c r="B84" s="69" t="s">
        <v>116</v>
      </c>
      <c r="C84" s="69"/>
      <c r="D84" s="69"/>
      <c r="E84" s="69"/>
      <c r="F84" s="69"/>
      <c r="G84" s="69"/>
      <c r="H84" s="69"/>
      <c r="I84" s="69"/>
      <c r="J84" s="71" t="s">
        <v>6</v>
      </c>
    </row>
    <row r="85" customFormat="false" ht="19.5" hidden="false" customHeight="true" outlineLevel="0" collapsed="false">
      <c r="A85" s="58" t="s">
        <v>59</v>
      </c>
      <c r="B85" s="79" t="s">
        <v>117</v>
      </c>
      <c r="C85" s="79"/>
      <c r="D85" s="79"/>
      <c r="E85" s="79"/>
      <c r="F85" s="79"/>
      <c r="G85" s="79"/>
      <c r="H85" s="79"/>
      <c r="I85" s="79"/>
      <c r="J85" s="80"/>
    </row>
    <row r="86" customFormat="false" ht="19.5" hidden="false" customHeight="true" outlineLevel="0" collapsed="false">
      <c r="A86" s="81" t="s">
        <v>72</v>
      </c>
      <c r="B86" s="81"/>
      <c r="C86" s="81"/>
      <c r="D86" s="81"/>
      <c r="E86" s="81"/>
      <c r="F86" s="81"/>
      <c r="G86" s="81"/>
      <c r="H86" s="81"/>
      <c r="I86" s="81"/>
      <c r="J86" s="78"/>
    </row>
    <row r="87" customFormat="false" ht="19.5" hidden="false" customHeight="true" outlineLevel="0" collapsed="false">
      <c r="A87" s="67" t="s">
        <v>118</v>
      </c>
      <c r="B87" s="67"/>
      <c r="C87" s="67"/>
      <c r="D87" s="67"/>
      <c r="E87" s="67"/>
      <c r="F87" s="67"/>
      <c r="G87" s="67"/>
      <c r="H87" s="67"/>
      <c r="I87" s="67"/>
      <c r="J87" s="67"/>
    </row>
    <row r="88" customFormat="false" ht="19.5" hidden="false" customHeight="true" outlineLevel="0" collapsed="false">
      <c r="A88" s="68" t="n">
        <v>4</v>
      </c>
      <c r="B88" s="71" t="s">
        <v>119</v>
      </c>
      <c r="C88" s="71"/>
      <c r="D88" s="71"/>
      <c r="E88" s="71"/>
      <c r="F88" s="71"/>
      <c r="G88" s="71"/>
      <c r="H88" s="71"/>
      <c r="I88" s="71"/>
      <c r="J88" s="71" t="s">
        <v>6</v>
      </c>
    </row>
    <row r="89" customFormat="false" ht="19.5" hidden="false" customHeight="true" outlineLevel="0" collapsed="false">
      <c r="A89" s="58" t="s">
        <v>105</v>
      </c>
      <c r="B89" s="72" t="s">
        <v>120</v>
      </c>
      <c r="C89" s="72"/>
      <c r="D89" s="72"/>
      <c r="E89" s="72"/>
      <c r="F89" s="72"/>
      <c r="G89" s="72"/>
      <c r="H89" s="72"/>
      <c r="I89" s="72"/>
      <c r="J89" s="78"/>
    </row>
    <row r="90" customFormat="false" ht="19.5" hidden="false" customHeight="true" outlineLevel="0" collapsed="false">
      <c r="A90" s="58" t="s">
        <v>115</v>
      </c>
      <c r="B90" s="72" t="s">
        <v>116</v>
      </c>
      <c r="C90" s="72"/>
      <c r="D90" s="72"/>
      <c r="E90" s="72"/>
      <c r="F90" s="72"/>
      <c r="G90" s="72"/>
      <c r="H90" s="72"/>
      <c r="I90" s="72"/>
      <c r="J90" s="78"/>
    </row>
    <row r="91" customFormat="false" ht="19.5" hidden="false" customHeight="true" outlineLevel="0" collapsed="false">
      <c r="A91" s="93" t="s">
        <v>72</v>
      </c>
      <c r="B91" s="93"/>
      <c r="C91" s="93"/>
      <c r="D91" s="93"/>
      <c r="E91" s="93"/>
      <c r="F91" s="93"/>
      <c r="G91" s="93"/>
      <c r="H91" s="93"/>
      <c r="I91" s="93"/>
      <c r="J91" s="78"/>
    </row>
    <row r="92" customFormat="false" ht="19.5" hidden="false" customHeight="true" outlineLevel="0" collapsed="false">
      <c r="A92" s="67" t="s">
        <v>121</v>
      </c>
      <c r="B92" s="67"/>
      <c r="C92" s="67"/>
      <c r="D92" s="67"/>
      <c r="E92" s="67"/>
      <c r="F92" s="67"/>
      <c r="G92" s="67"/>
      <c r="H92" s="67"/>
      <c r="I92" s="67"/>
      <c r="J92" s="67"/>
    </row>
    <row r="93" customFormat="false" ht="19.5" hidden="false" customHeight="true" outlineLevel="0" collapsed="false">
      <c r="A93" s="68" t="n">
        <v>5</v>
      </c>
      <c r="B93" s="71" t="s">
        <v>122</v>
      </c>
      <c r="C93" s="71"/>
      <c r="D93" s="71"/>
      <c r="E93" s="71"/>
      <c r="F93" s="71"/>
      <c r="G93" s="71"/>
      <c r="H93" s="71"/>
      <c r="I93" s="71"/>
      <c r="J93" s="71" t="s">
        <v>6</v>
      </c>
    </row>
    <row r="94" customFormat="false" ht="19.5" hidden="false" customHeight="true" outlineLevel="0" collapsed="false">
      <c r="A94" s="58" t="s">
        <v>59</v>
      </c>
      <c r="B94" s="72" t="s">
        <v>123</v>
      </c>
      <c r="C94" s="72"/>
      <c r="D94" s="72"/>
      <c r="E94" s="72"/>
      <c r="F94" s="72"/>
      <c r="G94" s="72"/>
      <c r="H94" s="72"/>
      <c r="I94" s="72"/>
      <c r="J94" s="80"/>
    </row>
    <row r="95" customFormat="false" ht="19.5" hidden="false" customHeight="true" outlineLevel="0" collapsed="false">
      <c r="A95" s="58" t="s">
        <v>61</v>
      </c>
      <c r="B95" s="72" t="s">
        <v>124</v>
      </c>
      <c r="C95" s="72"/>
      <c r="D95" s="72"/>
      <c r="E95" s="72"/>
      <c r="F95" s="72"/>
      <c r="G95" s="72"/>
      <c r="H95" s="72"/>
      <c r="I95" s="72"/>
      <c r="J95" s="80"/>
    </row>
    <row r="96" customFormat="false" ht="19.5" hidden="false" customHeight="true" outlineLevel="0" collapsed="false">
      <c r="A96" s="58" t="s">
        <v>70</v>
      </c>
      <c r="B96" s="72" t="s">
        <v>125</v>
      </c>
      <c r="C96" s="72"/>
      <c r="D96" s="72"/>
      <c r="E96" s="72"/>
      <c r="F96" s="72"/>
      <c r="G96" s="72"/>
      <c r="H96" s="72"/>
      <c r="I96" s="72"/>
      <c r="J96" s="80"/>
    </row>
    <row r="97" customFormat="false" ht="19.5" hidden="false" customHeight="true" outlineLevel="0" collapsed="false">
      <c r="A97" s="58" t="s">
        <v>78</v>
      </c>
      <c r="B97" s="72" t="s">
        <v>126</v>
      </c>
      <c r="C97" s="72"/>
      <c r="D97" s="72"/>
      <c r="E97" s="72"/>
      <c r="F97" s="72"/>
      <c r="G97" s="72"/>
      <c r="H97" s="72"/>
      <c r="I97" s="72"/>
      <c r="J97" s="80"/>
    </row>
    <row r="98" customFormat="false" ht="19.5" hidden="false" customHeight="true" outlineLevel="0" collapsed="false">
      <c r="A98" s="77" t="s">
        <v>72</v>
      </c>
      <c r="B98" s="77"/>
      <c r="C98" s="77"/>
      <c r="D98" s="77"/>
      <c r="E98" s="77"/>
      <c r="F98" s="77"/>
      <c r="G98" s="77"/>
      <c r="H98" s="77"/>
      <c r="I98" s="77"/>
      <c r="J98" s="78"/>
    </row>
    <row r="99" customFormat="false" ht="19.5" hidden="false" customHeight="true" outlineLevel="0" collapsed="false">
      <c r="A99" s="82" t="s">
        <v>127</v>
      </c>
      <c r="B99" s="82"/>
      <c r="C99" s="82"/>
      <c r="D99" s="82"/>
      <c r="E99" s="82"/>
      <c r="F99" s="82"/>
      <c r="G99" s="82"/>
      <c r="H99" s="82"/>
      <c r="I99" s="82"/>
      <c r="J99" s="82"/>
    </row>
    <row r="100" customFormat="false" ht="19.5" hidden="false" customHeight="true" outlineLevel="0" collapsed="false">
      <c r="A100" s="68"/>
      <c r="B100" s="83" t="s">
        <v>128</v>
      </c>
      <c r="C100" s="83"/>
      <c r="D100" s="83"/>
      <c r="E100" s="83"/>
      <c r="F100" s="83"/>
      <c r="G100" s="83"/>
      <c r="H100" s="84"/>
      <c r="I100" s="70" t="s">
        <v>58</v>
      </c>
      <c r="J100" s="71" t="s">
        <v>6</v>
      </c>
    </row>
    <row r="101" customFormat="false" ht="19.5" hidden="false" customHeight="true" outlineLevel="0" collapsed="false">
      <c r="A101" s="58" t="s">
        <v>59</v>
      </c>
      <c r="B101" s="85" t="s">
        <v>129</v>
      </c>
      <c r="C101" s="85"/>
      <c r="D101" s="85"/>
      <c r="E101" s="85"/>
      <c r="F101" s="85"/>
      <c r="G101" s="85"/>
      <c r="H101" s="60"/>
      <c r="I101" s="75"/>
      <c r="J101" s="80"/>
    </row>
    <row r="102" customFormat="false" ht="19.5" hidden="false" customHeight="true" outlineLevel="0" collapsed="false">
      <c r="A102" s="58" t="s">
        <v>61</v>
      </c>
      <c r="B102" s="85" t="s">
        <v>130</v>
      </c>
      <c r="C102" s="85"/>
      <c r="D102" s="85"/>
      <c r="E102" s="85"/>
      <c r="F102" s="85"/>
      <c r="G102" s="85"/>
      <c r="H102" s="86"/>
      <c r="I102" s="75"/>
      <c r="J102" s="80"/>
    </row>
    <row r="103" customFormat="false" ht="19.5" hidden="false" customHeight="true" outlineLevel="0" collapsed="false">
      <c r="A103" s="58"/>
      <c r="B103" s="85" t="s">
        <v>131</v>
      </c>
      <c r="C103" s="85"/>
      <c r="D103" s="85"/>
      <c r="E103" s="85"/>
      <c r="F103" s="85"/>
      <c r="G103" s="85"/>
      <c r="H103" s="87"/>
      <c r="I103" s="94"/>
      <c r="J103" s="99"/>
    </row>
    <row r="104" customFormat="false" ht="19.5" hidden="false" customHeight="true" outlineLevel="0" collapsed="false">
      <c r="A104" s="58" t="s">
        <v>70</v>
      </c>
      <c r="B104" s="85" t="s">
        <v>132</v>
      </c>
      <c r="C104" s="85"/>
      <c r="D104" s="85"/>
      <c r="E104" s="85"/>
      <c r="F104" s="85"/>
      <c r="G104" s="85"/>
      <c r="H104" s="87"/>
      <c r="I104" s="94"/>
      <c r="J104" s="62"/>
    </row>
    <row r="105" customFormat="false" ht="19.5" hidden="false" customHeight="true" outlineLevel="0" collapsed="false">
      <c r="A105" s="58"/>
      <c r="B105" s="85" t="s">
        <v>133</v>
      </c>
      <c r="C105" s="85"/>
      <c r="D105" s="85"/>
      <c r="E105" s="85"/>
      <c r="F105" s="85"/>
      <c r="G105" s="85"/>
      <c r="H105" s="87"/>
      <c r="I105" s="94"/>
      <c r="J105" s="100"/>
      <c r="K105" s="95"/>
    </row>
    <row r="106" customFormat="false" ht="19.5" hidden="false" customHeight="true" outlineLevel="0" collapsed="false">
      <c r="A106" s="58"/>
      <c r="B106" s="85" t="s">
        <v>134</v>
      </c>
      <c r="C106" s="85"/>
      <c r="D106" s="85"/>
      <c r="E106" s="85"/>
      <c r="F106" s="85"/>
      <c r="G106" s="85"/>
      <c r="H106" s="87"/>
      <c r="I106" s="94"/>
      <c r="J106" s="99"/>
    </row>
    <row r="107" customFormat="false" ht="19.5" hidden="false" customHeight="true" outlineLevel="0" collapsed="false">
      <c r="A107" s="58" t="s">
        <v>135</v>
      </c>
      <c r="B107" s="85" t="s">
        <v>136</v>
      </c>
      <c r="C107" s="85"/>
      <c r="D107" s="85"/>
      <c r="E107" s="85"/>
      <c r="F107" s="85"/>
      <c r="G107" s="85"/>
      <c r="H107" s="87"/>
      <c r="I107" s="94"/>
      <c r="J107" s="62"/>
    </row>
    <row r="108" customFormat="false" ht="19.5" hidden="false" customHeight="true" outlineLevel="0" collapsed="false">
      <c r="A108" s="58"/>
      <c r="B108" s="85" t="s">
        <v>137</v>
      </c>
      <c r="C108" s="85"/>
      <c r="D108" s="85"/>
      <c r="E108" s="85"/>
      <c r="F108" s="85"/>
      <c r="G108" s="85"/>
      <c r="H108" s="87"/>
      <c r="I108" s="75"/>
      <c r="J108" s="80"/>
    </row>
    <row r="109" customFormat="false" ht="19.5" hidden="false" customHeight="true" outlineLevel="0" collapsed="false">
      <c r="A109" s="58"/>
      <c r="B109" s="85" t="s">
        <v>138</v>
      </c>
      <c r="C109" s="85"/>
      <c r="D109" s="85"/>
      <c r="E109" s="85"/>
      <c r="F109" s="85"/>
      <c r="G109" s="85"/>
      <c r="H109" s="87"/>
      <c r="I109" s="75"/>
      <c r="J109" s="80"/>
    </row>
    <row r="110" customFormat="false" ht="19.5" hidden="false" customHeight="true" outlineLevel="0" collapsed="false">
      <c r="A110" s="58" t="s">
        <v>139</v>
      </c>
      <c r="B110" s="85" t="s">
        <v>140</v>
      </c>
      <c r="C110" s="85"/>
      <c r="D110" s="85"/>
      <c r="E110" s="85"/>
      <c r="F110" s="85"/>
      <c r="G110" s="85"/>
      <c r="H110" s="87"/>
      <c r="I110" s="94"/>
      <c r="J110" s="62"/>
    </row>
    <row r="111" customFormat="false" ht="19.5" hidden="false" customHeight="true" outlineLevel="0" collapsed="false">
      <c r="A111" s="58"/>
      <c r="B111" s="85" t="s">
        <v>141</v>
      </c>
      <c r="C111" s="85"/>
      <c r="D111" s="85"/>
      <c r="E111" s="85"/>
      <c r="F111" s="85"/>
      <c r="G111" s="85"/>
      <c r="H111" s="87"/>
      <c r="I111" s="75"/>
      <c r="J111" s="80"/>
    </row>
    <row r="112" customFormat="false" ht="19.5" hidden="false" customHeight="true" outlineLevel="0" collapsed="false">
      <c r="A112" s="58" t="s">
        <v>78</v>
      </c>
      <c r="B112" s="85" t="s">
        <v>142</v>
      </c>
      <c r="C112" s="85"/>
      <c r="D112" s="85"/>
      <c r="E112" s="85"/>
      <c r="F112" s="85"/>
      <c r="G112" s="85"/>
      <c r="H112" s="87"/>
      <c r="I112" s="75"/>
      <c r="J112" s="80"/>
    </row>
    <row r="113" customFormat="false" ht="19.5" hidden="false" customHeight="true" outlineLevel="0" collapsed="false">
      <c r="A113" s="88" t="s">
        <v>72</v>
      </c>
      <c r="B113" s="88"/>
      <c r="C113" s="88"/>
      <c r="D113" s="88"/>
      <c r="E113" s="88"/>
      <c r="F113" s="88"/>
      <c r="G113" s="88"/>
      <c r="H113" s="87"/>
      <c r="I113" s="101"/>
      <c r="J113" s="78"/>
    </row>
    <row r="114" customFormat="false" ht="25.5" hidden="false" customHeight="true" outlineLevel="0" collapsed="false">
      <c r="A114" s="67" t="s">
        <v>143</v>
      </c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21.75" hidden="false" customHeight="true" outlineLevel="0" collapsed="false">
      <c r="A115" s="71"/>
      <c r="B115" s="102" t="s">
        <v>144</v>
      </c>
      <c r="C115" s="102"/>
      <c r="D115" s="102"/>
      <c r="E115" s="102"/>
      <c r="F115" s="102"/>
      <c r="G115" s="102"/>
      <c r="H115" s="102"/>
      <c r="I115" s="102"/>
      <c r="J115" s="69" t="s">
        <v>6</v>
      </c>
    </row>
    <row r="116" customFormat="false" ht="19.5" hidden="false" customHeight="true" outlineLevel="0" collapsed="false">
      <c r="A116" s="62" t="s">
        <v>59</v>
      </c>
      <c r="B116" s="64" t="s">
        <v>145</v>
      </c>
      <c r="C116" s="64"/>
      <c r="D116" s="64"/>
      <c r="E116" s="64"/>
      <c r="F116" s="64"/>
      <c r="G116" s="64"/>
      <c r="H116" s="64"/>
      <c r="I116" s="64"/>
      <c r="J116" s="80"/>
    </row>
    <row r="117" customFormat="false" ht="21.75" hidden="false" customHeight="true" outlineLevel="0" collapsed="false">
      <c r="A117" s="62" t="s">
        <v>61</v>
      </c>
      <c r="B117" s="64" t="s">
        <v>146</v>
      </c>
      <c r="C117" s="64"/>
      <c r="D117" s="64"/>
      <c r="E117" s="64"/>
      <c r="F117" s="64"/>
      <c r="G117" s="64"/>
      <c r="H117" s="64"/>
      <c r="I117" s="64"/>
      <c r="J117" s="80"/>
    </row>
    <row r="118" customFormat="false" ht="21" hidden="false" customHeight="true" outlineLevel="0" collapsed="false">
      <c r="A118" s="62" t="s">
        <v>70</v>
      </c>
      <c r="B118" s="64" t="s">
        <v>147</v>
      </c>
      <c r="C118" s="64"/>
      <c r="D118" s="64"/>
      <c r="E118" s="64"/>
      <c r="F118" s="64"/>
      <c r="G118" s="64"/>
      <c r="H118" s="64"/>
      <c r="I118" s="64"/>
      <c r="J118" s="80"/>
    </row>
    <row r="119" customFormat="false" ht="19.5" hidden="false" customHeight="true" outlineLevel="0" collapsed="false">
      <c r="A119" s="62" t="s">
        <v>78</v>
      </c>
      <c r="B119" s="64" t="s">
        <v>148</v>
      </c>
      <c r="C119" s="64"/>
      <c r="D119" s="64"/>
      <c r="E119" s="64"/>
      <c r="F119" s="64"/>
      <c r="G119" s="64"/>
      <c r="H119" s="64"/>
      <c r="I119" s="64"/>
      <c r="J119" s="80"/>
    </row>
    <row r="120" customFormat="false" ht="25.5" hidden="false" customHeight="true" outlineLevel="0" collapsed="false">
      <c r="A120" s="62" t="s">
        <v>80</v>
      </c>
      <c r="B120" s="64" t="s">
        <v>149</v>
      </c>
      <c r="C120" s="64"/>
      <c r="D120" s="64"/>
      <c r="E120" s="64"/>
      <c r="F120" s="64"/>
      <c r="G120" s="64"/>
      <c r="H120" s="64"/>
      <c r="I120" s="64"/>
      <c r="J120" s="80"/>
    </row>
    <row r="121" customFormat="false" ht="20.25" hidden="false" customHeight="true" outlineLevel="0" collapsed="false">
      <c r="A121" s="77" t="s">
        <v>150</v>
      </c>
      <c r="B121" s="77"/>
      <c r="C121" s="77"/>
      <c r="D121" s="77"/>
      <c r="E121" s="77"/>
      <c r="F121" s="77"/>
      <c r="G121" s="77"/>
      <c r="H121" s="77"/>
      <c r="I121" s="77"/>
      <c r="J121" s="78"/>
    </row>
    <row r="122" customFormat="false" ht="20.25" hidden="false" customHeight="true" outlineLevel="0" collapsed="false">
      <c r="A122" s="62" t="s">
        <v>82</v>
      </c>
      <c r="B122" s="64" t="s">
        <v>151</v>
      </c>
      <c r="C122" s="64"/>
      <c r="D122" s="64"/>
      <c r="E122" s="64"/>
      <c r="F122" s="64"/>
      <c r="G122" s="64"/>
      <c r="H122" s="64"/>
      <c r="I122" s="64"/>
      <c r="J122" s="80"/>
    </row>
    <row r="123" customFormat="false" ht="20.25" hidden="false" customHeight="true" outlineLevel="0" collapsed="false">
      <c r="A123" s="77" t="s">
        <v>152</v>
      </c>
      <c r="B123" s="77"/>
      <c r="C123" s="77"/>
      <c r="D123" s="77"/>
      <c r="E123" s="77"/>
      <c r="F123" s="77"/>
      <c r="G123" s="77"/>
      <c r="H123" s="77"/>
      <c r="I123" s="77"/>
      <c r="J123" s="78"/>
    </row>
    <row r="124" customFormat="false" ht="20.25" hidden="false" customHeight="true" outlineLevel="0" collapsed="false">
      <c r="A124" s="31"/>
      <c r="B124" s="31"/>
      <c r="C124" s="31"/>
      <c r="D124" s="31"/>
      <c r="E124" s="31"/>
      <c r="F124" s="31"/>
      <c r="G124" s="31"/>
      <c r="H124" s="31"/>
      <c r="I124" s="31"/>
      <c r="J124" s="31"/>
    </row>
    <row r="125" customFormat="false" ht="20.25" hidden="false" customHeight="true" outlineLevel="0" collapsed="false">
      <c r="A125" s="287" t="s">
        <v>234</v>
      </c>
      <c r="B125" s="287"/>
      <c r="C125" s="287"/>
      <c r="D125" s="287"/>
      <c r="E125" s="287"/>
      <c r="F125" s="287"/>
      <c r="G125" s="287"/>
      <c r="H125" s="287"/>
      <c r="I125" s="287"/>
      <c r="J125" s="287"/>
    </row>
    <row r="126" customFormat="false" ht="15" hidden="false" customHeight="false" outlineLevel="0" collapsed="false">
      <c r="A126" s="288"/>
      <c r="B126" s="288"/>
      <c r="C126" s="288"/>
      <c r="D126" s="288"/>
      <c r="E126" s="288"/>
      <c r="F126" s="288"/>
      <c r="G126" s="288"/>
      <c r="H126" s="288"/>
      <c r="I126" s="288"/>
      <c r="J126" s="288"/>
    </row>
    <row r="127" customFormat="false" ht="28.5" hidden="false" customHeight="true" outlineLevel="0" collapsed="false">
      <c r="A127" s="289" t="s">
        <v>235</v>
      </c>
      <c r="B127" s="289"/>
      <c r="C127" s="289"/>
      <c r="D127" s="289"/>
      <c r="E127" s="290" t="s">
        <v>236</v>
      </c>
      <c r="F127" s="290"/>
      <c r="G127" s="290" t="s">
        <v>237</v>
      </c>
      <c r="H127" s="290"/>
      <c r="I127" s="290"/>
      <c r="J127" s="290"/>
    </row>
    <row r="128" customFormat="false" ht="21" hidden="false" customHeight="true" outlineLevel="0" collapsed="false">
      <c r="A128" s="291"/>
      <c r="B128" s="291"/>
      <c r="C128" s="291"/>
      <c r="D128" s="291"/>
      <c r="E128" s="291"/>
      <c r="F128" s="291"/>
      <c r="G128" s="291"/>
      <c r="H128" s="291"/>
      <c r="I128" s="291"/>
      <c r="J128" s="291"/>
    </row>
  </sheetData>
  <mergeCells count="135">
    <mergeCell ref="A1:J1"/>
    <mergeCell ref="A2:J2"/>
    <mergeCell ref="A3:J3"/>
    <mergeCell ref="A4:J4"/>
    <mergeCell ref="A6:C6"/>
    <mergeCell ref="D6:F6"/>
    <mergeCell ref="A7:C7"/>
    <mergeCell ref="D7:F7"/>
    <mergeCell ref="A8:D8"/>
    <mergeCell ref="E8:F8"/>
    <mergeCell ref="D9:E9"/>
    <mergeCell ref="G10:I10"/>
    <mergeCell ref="A11:C11"/>
    <mergeCell ref="D11:F11"/>
    <mergeCell ref="G11:I11"/>
    <mergeCell ref="A12:C12"/>
    <mergeCell ref="D12:E12"/>
    <mergeCell ref="A13:C13"/>
    <mergeCell ref="D13:E13"/>
    <mergeCell ref="A14:B14"/>
    <mergeCell ref="D14:E14"/>
    <mergeCell ref="G15:I15"/>
    <mergeCell ref="A16:J16"/>
    <mergeCell ref="A17:J17"/>
    <mergeCell ref="A18:J18"/>
    <mergeCell ref="B20:I20"/>
    <mergeCell ref="B21:I21"/>
    <mergeCell ref="B22:I22"/>
    <mergeCell ref="A23:J23"/>
    <mergeCell ref="B24:G24"/>
    <mergeCell ref="B25:H25"/>
    <mergeCell ref="B26:G26"/>
    <mergeCell ref="B27:H27"/>
    <mergeCell ref="A28:J28"/>
    <mergeCell ref="A29:J29"/>
    <mergeCell ref="B30:I30"/>
    <mergeCell ref="B31:I31"/>
    <mergeCell ref="B32:I32"/>
    <mergeCell ref="A33:I33"/>
    <mergeCell ref="B34:I34"/>
    <mergeCell ref="A35:I35"/>
    <mergeCell ref="A36:J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A46:G46"/>
    <mergeCell ref="A47:J47"/>
    <mergeCell ref="B48:I48"/>
    <mergeCell ref="B49:I49"/>
    <mergeCell ref="B50:I50"/>
    <mergeCell ref="B51:I51"/>
    <mergeCell ref="B52:I52"/>
    <mergeCell ref="A53:I53"/>
    <mergeCell ref="A54:J54"/>
    <mergeCell ref="B55:I55"/>
    <mergeCell ref="B56:I56"/>
    <mergeCell ref="B57:I57"/>
    <mergeCell ref="B58:I58"/>
    <mergeCell ref="A59:I59"/>
    <mergeCell ref="A60:J60"/>
    <mergeCell ref="B61:G61"/>
    <mergeCell ref="B62:G62"/>
    <mergeCell ref="B63:G63"/>
    <mergeCell ref="B64:G64"/>
    <mergeCell ref="B65:G65"/>
    <mergeCell ref="B66:G66"/>
    <mergeCell ref="B67:G67"/>
    <mergeCell ref="A68:G68"/>
    <mergeCell ref="A69:J69"/>
    <mergeCell ref="A70:J70"/>
    <mergeCell ref="B71:I71"/>
    <mergeCell ref="B72:I72"/>
    <mergeCell ref="B73:I73"/>
    <mergeCell ref="B75:I75"/>
    <mergeCell ref="B77:I77"/>
    <mergeCell ref="A78:I78"/>
    <mergeCell ref="B79:I79"/>
    <mergeCell ref="B80:I80"/>
    <mergeCell ref="A81:I81"/>
    <mergeCell ref="A82:I82"/>
    <mergeCell ref="A83:J83"/>
    <mergeCell ref="B84:I84"/>
    <mergeCell ref="B85:I85"/>
    <mergeCell ref="A86:I86"/>
    <mergeCell ref="A87:J87"/>
    <mergeCell ref="B88:I88"/>
    <mergeCell ref="B89:I89"/>
    <mergeCell ref="B90:I90"/>
    <mergeCell ref="A91:I91"/>
    <mergeCell ref="A92:J92"/>
    <mergeCell ref="B93:I93"/>
    <mergeCell ref="B94:I94"/>
    <mergeCell ref="B95:I95"/>
    <mergeCell ref="B96:I96"/>
    <mergeCell ref="B97:I97"/>
    <mergeCell ref="A98:I98"/>
    <mergeCell ref="A99:J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A113:G113"/>
    <mergeCell ref="A114:J114"/>
    <mergeCell ref="B115:I115"/>
    <mergeCell ref="B116:I116"/>
    <mergeCell ref="B117:I117"/>
    <mergeCell ref="B118:I118"/>
    <mergeCell ref="B119:I119"/>
    <mergeCell ref="B120:I120"/>
    <mergeCell ref="A121:I121"/>
    <mergeCell ref="B122:I122"/>
    <mergeCell ref="A123:I123"/>
    <mergeCell ref="A125:J125"/>
    <mergeCell ref="A126:J126"/>
    <mergeCell ref="A127:D127"/>
    <mergeCell ref="E127:F127"/>
    <mergeCell ref="G127:J127"/>
    <mergeCell ref="A128:D128"/>
    <mergeCell ref="E128:F128"/>
    <mergeCell ref="G128:J128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C1DA"/>
    <pageSetUpPr fitToPage="true"/>
  </sheetPr>
  <dimension ref="A1:V65514"/>
  <sheetViews>
    <sheetView showFormulas="false" showGridLines="true" showRowColHeaders="true" showZeros="false" rightToLeft="false" tabSelected="false" showOutlineSymbols="true" defaultGridColor="true" view="normal" topLeftCell="A113" colorId="64" zoomScale="110" zoomScaleNormal="110" zoomScalePageLayoutView="100" workbookViewId="0">
      <selection pane="topLeft" activeCell="G129" activeCellId="0" sqref="G129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3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1.33"/>
    <col collapsed="false" customWidth="true" hidden="false" outlineLevel="0" max="6" min="6" style="23" width="8.34"/>
    <col collapsed="false" customWidth="true" hidden="false" outlineLevel="0" max="7" min="7" style="23" width="12.67"/>
    <col collapsed="false" customWidth="true" hidden="false" outlineLevel="0" max="8" min="8" style="23" width="8.67"/>
    <col collapsed="false" customWidth="true" hidden="false" outlineLevel="0" max="9" min="9" style="23" width="24.56"/>
    <col collapsed="false" customWidth="true" hidden="false" outlineLevel="0" max="10" min="10" style="23" width="10.33"/>
    <col collapsed="false" customWidth="true" hidden="false" outlineLevel="0" max="11" min="11" style="23" width="14.11"/>
    <col collapsed="false" customWidth="true" hidden="false" outlineLevel="0" max="12" min="12" style="23" width="15"/>
    <col collapsed="false" customWidth="false" hidden="false" outlineLevel="0" max="16384" min="13" style="23" width="9.11"/>
  </cols>
  <sheetData>
    <row r="1" customFormat="false" ht="17.25" hidden="false" customHeight="false" outlineLevel="0" collapsed="false">
      <c r="A1" s="192" t="s">
        <v>160</v>
      </c>
      <c r="B1" s="192"/>
      <c r="C1" s="192"/>
      <c r="D1" s="192"/>
      <c r="E1" s="192"/>
      <c r="F1" s="192"/>
      <c r="G1" s="192"/>
      <c r="H1" s="192"/>
      <c r="I1" s="192"/>
    </row>
    <row r="2" customFormat="false" ht="51" hidden="false" customHeight="true" outlineLevel="0" collapsed="false">
      <c r="A2" s="193" t="s">
        <v>238</v>
      </c>
      <c r="B2" s="193"/>
      <c r="C2" s="193"/>
      <c r="D2" s="193"/>
      <c r="E2" s="193"/>
      <c r="F2" s="193"/>
      <c r="G2" s="193"/>
      <c r="H2" s="193"/>
      <c r="I2" s="193"/>
    </row>
    <row r="3" customFormat="false" ht="27.75" hidden="false" customHeight="true" outlineLevel="0" collapsed="false">
      <c r="A3" s="195" t="s">
        <v>227</v>
      </c>
      <c r="B3" s="195"/>
      <c r="C3" s="195"/>
      <c r="D3" s="195"/>
      <c r="E3" s="195"/>
      <c r="F3" s="195"/>
      <c r="G3" s="195"/>
      <c r="H3" s="195"/>
      <c r="I3" s="195"/>
      <c r="J3" s="194"/>
    </row>
    <row r="4" customFormat="false" ht="17.25" hidden="false" customHeight="true" outlineLevel="0" collapsed="false">
      <c r="A4" s="195" t="s">
        <v>230</v>
      </c>
      <c r="B4" s="195"/>
      <c r="C4" s="195"/>
      <c r="D4" s="195"/>
      <c r="E4" s="195"/>
      <c r="F4" s="195"/>
      <c r="G4" s="195"/>
      <c r="H4" s="195"/>
      <c r="I4" s="195"/>
      <c r="J4" s="194"/>
    </row>
    <row r="5" customFormat="false" ht="19.5" hidden="false" customHeight="true" outlineLevel="0" collapsed="false">
      <c r="A5" s="196"/>
      <c r="B5" s="197"/>
      <c r="C5" s="197"/>
      <c r="D5" s="197"/>
      <c r="E5" s="197"/>
      <c r="F5" s="197"/>
      <c r="G5" s="197"/>
      <c r="H5" s="197"/>
      <c r="I5" s="198"/>
      <c r="J5" s="194"/>
    </row>
    <row r="6" customFormat="false" ht="19.5" hidden="false" customHeight="true" outlineLevel="0" collapsed="false">
      <c r="A6" s="279" t="s">
        <v>163</v>
      </c>
      <c r="B6" s="258"/>
      <c r="C6" s="258"/>
      <c r="D6" s="280"/>
      <c r="E6" s="258"/>
      <c r="F6" s="317"/>
      <c r="G6" s="317"/>
      <c r="H6" s="203"/>
      <c r="I6" s="204"/>
      <c r="J6" s="194"/>
    </row>
    <row r="7" customFormat="false" ht="19.5" hidden="false" customHeight="true" outlineLevel="0" collapsed="false">
      <c r="A7" s="205" t="s">
        <v>224</v>
      </c>
      <c r="B7" s="205"/>
      <c r="C7" s="205"/>
      <c r="D7" s="205"/>
      <c r="E7" s="205"/>
      <c r="F7" s="205"/>
      <c r="G7" s="205"/>
      <c r="H7" s="205"/>
      <c r="I7" s="205"/>
      <c r="J7" s="194"/>
    </row>
    <row r="8" s="47" customFormat="true" ht="19.5" hidden="false" customHeight="true" outlineLevel="0" collapsed="false">
      <c r="A8" s="284" t="s">
        <v>47</v>
      </c>
      <c r="B8" s="207"/>
      <c r="C8" s="207" t="s">
        <v>165</v>
      </c>
      <c r="D8" s="207"/>
      <c r="E8" s="207"/>
      <c r="F8" s="208"/>
      <c r="G8" s="208"/>
      <c r="H8" s="207"/>
      <c r="I8" s="209"/>
      <c r="J8" s="194"/>
    </row>
    <row r="9" customFormat="false" ht="24.75" hidden="false" customHeight="true" outlineLevel="0" collapsed="false">
      <c r="A9" s="210" t="s">
        <v>49</v>
      </c>
      <c r="B9" s="210"/>
      <c r="C9" s="210"/>
      <c r="D9" s="210"/>
      <c r="E9" s="210"/>
      <c r="F9" s="210"/>
      <c r="G9" s="210"/>
      <c r="H9" s="210"/>
      <c r="I9" s="210"/>
      <c r="J9" s="194"/>
    </row>
    <row r="10" customFormat="false" ht="19.5" hidden="false" customHeight="true" outlineLevel="0" collapsed="false">
      <c r="A10" s="211" t="s">
        <v>50</v>
      </c>
      <c r="B10" s="211"/>
      <c r="C10" s="211"/>
      <c r="D10" s="211"/>
      <c r="E10" s="211"/>
      <c r="F10" s="211"/>
      <c r="G10" s="211"/>
      <c r="H10" s="211"/>
      <c r="I10" s="211"/>
      <c r="J10" s="194"/>
    </row>
    <row r="11" customFormat="false" ht="45" hidden="false" customHeight="true" outlineLevel="0" collapsed="false">
      <c r="A11" s="294" t="s">
        <v>51</v>
      </c>
      <c r="B11" s="294"/>
      <c r="C11" s="294"/>
      <c r="D11" s="294"/>
      <c r="E11" s="294"/>
      <c r="F11" s="294"/>
      <c r="G11" s="294"/>
      <c r="H11" s="213"/>
      <c r="I11" s="212" t="s">
        <v>225</v>
      </c>
      <c r="J11" s="194"/>
    </row>
    <row r="12" customFormat="false" ht="31.5" hidden="false" customHeight="true" outlineLevel="0" collapsed="false">
      <c r="A12" s="214" t="n">
        <v>1</v>
      </c>
      <c r="B12" s="215" t="s">
        <v>52</v>
      </c>
      <c r="C12" s="215"/>
      <c r="D12" s="215"/>
      <c r="E12" s="215"/>
      <c r="F12" s="215"/>
      <c r="G12" s="215"/>
      <c r="H12" s="211"/>
      <c r="I12" s="216" t="s">
        <v>231</v>
      </c>
      <c r="J12" s="194"/>
    </row>
    <row r="13" customFormat="false" ht="21" hidden="false" customHeight="true" outlineLevel="0" collapsed="false">
      <c r="A13" s="214" t="n">
        <v>2</v>
      </c>
      <c r="B13" s="215" t="s">
        <v>168</v>
      </c>
      <c r="C13" s="215"/>
      <c r="D13" s="215"/>
      <c r="E13" s="215"/>
      <c r="F13" s="215"/>
      <c r="G13" s="215"/>
      <c r="H13" s="211"/>
      <c r="I13" s="217" t="n">
        <v>1207.08</v>
      </c>
      <c r="J13" s="194"/>
    </row>
    <row r="14" customFormat="false" ht="23.25" hidden="false" customHeight="true" outlineLevel="0" collapsed="false">
      <c r="A14" s="214" t="n">
        <v>3</v>
      </c>
      <c r="B14" s="215" t="s">
        <v>54</v>
      </c>
      <c r="C14" s="215"/>
      <c r="D14" s="215"/>
      <c r="E14" s="215"/>
      <c r="F14" s="215"/>
      <c r="G14" s="215"/>
      <c r="H14" s="211"/>
      <c r="I14" s="218" t="s">
        <v>169</v>
      </c>
      <c r="J14" s="194"/>
    </row>
    <row r="15" customFormat="false" ht="24" hidden="false" customHeight="true" outlineLevel="0" collapsed="false">
      <c r="A15" s="214" t="n">
        <v>4</v>
      </c>
      <c r="B15" s="215" t="s">
        <v>55</v>
      </c>
      <c r="C15" s="215"/>
      <c r="D15" s="215"/>
      <c r="E15" s="215"/>
      <c r="F15" s="215"/>
      <c r="G15" s="215"/>
      <c r="H15" s="211"/>
      <c r="I15" s="139" t="n">
        <v>43952</v>
      </c>
      <c r="J15" s="194"/>
    </row>
    <row r="16" customFormat="false" ht="19.5" hidden="false" customHeight="true" outlineLevel="0" collapsed="false">
      <c r="A16" s="294" t="s">
        <v>158</v>
      </c>
      <c r="B16" s="294"/>
      <c r="C16" s="294"/>
      <c r="D16" s="294"/>
      <c r="E16" s="294"/>
      <c r="F16" s="294"/>
      <c r="G16" s="294"/>
      <c r="H16" s="213"/>
      <c r="I16" s="213"/>
      <c r="J16" s="194"/>
    </row>
    <row r="17" customFormat="false" ht="19.5" hidden="false" customHeight="true" outlineLevel="0" collapsed="false">
      <c r="A17" s="219" t="n">
        <v>1</v>
      </c>
      <c r="B17" s="295" t="s">
        <v>57</v>
      </c>
      <c r="C17" s="295"/>
      <c r="D17" s="295"/>
      <c r="E17" s="295"/>
      <c r="F17" s="295"/>
      <c r="G17" s="295"/>
      <c r="H17" s="221"/>
      <c r="I17" s="222" t="s">
        <v>6</v>
      </c>
      <c r="J17" s="194"/>
    </row>
    <row r="18" customFormat="false" ht="19.5" hidden="false" customHeight="true" outlineLevel="0" collapsed="false">
      <c r="A18" s="296" t="s">
        <v>59</v>
      </c>
      <c r="B18" s="215" t="s">
        <v>170</v>
      </c>
      <c r="C18" s="215"/>
      <c r="D18" s="215"/>
      <c r="E18" s="215"/>
      <c r="F18" s="215"/>
      <c r="G18" s="215"/>
      <c r="H18" s="223"/>
      <c r="I18" s="224" t="n">
        <f aca="false">I13</f>
        <v>1207.08</v>
      </c>
      <c r="J18" s="194"/>
    </row>
    <row r="19" customFormat="false" ht="19.5" hidden="false" customHeight="true" outlineLevel="0" collapsed="false">
      <c r="A19" s="296" t="s">
        <v>61</v>
      </c>
      <c r="B19" s="297" t="s">
        <v>62</v>
      </c>
      <c r="C19" s="297"/>
      <c r="D19" s="297"/>
      <c r="E19" s="297"/>
      <c r="F19" s="297"/>
      <c r="G19" s="297"/>
      <c r="H19" s="226" t="n">
        <v>0</v>
      </c>
      <c r="I19" s="224"/>
      <c r="J19" s="194"/>
    </row>
    <row r="20" customFormat="false" ht="19.5" hidden="false" customHeight="true" outlineLevel="0" collapsed="false">
      <c r="A20" s="298"/>
      <c r="B20" s="299" t="s">
        <v>63</v>
      </c>
      <c r="C20" s="299"/>
      <c r="D20" s="299"/>
      <c r="E20" s="299"/>
      <c r="F20" s="299"/>
      <c r="G20" s="299"/>
      <c r="H20" s="228"/>
      <c r="I20" s="229" t="n">
        <f aca="false">SUM(I18:I18)</f>
        <v>1207.08</v>
      </c>
      <c r="J20" s="194"/>
    </row>
    <row r="21" customFormat="false" ht="19.5" hidden="false" customHeight="true" outlineLevel="0" collapsed="false">
      <c r="A21" s="294" t="s">
        <v>171</v>
      </c>
      <c r="B21" s="294"/>
      <c r="C21" s="294"/>
      <c r="D21" s="294"/>
      <c r="E21" s="294"/>
      <c r="F21" s="294"/>
      <c r="G21" s="294"/>
      <c r="H21" s="213"/>
      <c r="I21" s="213"/>
      <c r="J21" s="194"/>
    </row>
    <row r="22" customFormat="false" ht="19.5" hidden="false" customHeight="true" outlineLevel="0" collapsed="false">
      <c r="A22" s="219" t="n">
        <v>2</v>
      </c>
      <c r="B22" s="300" t="s">
        <v>89</v>
      </c>
      <c r="C22" s="300"/>
      <c r="D22" s="300"/>
      <c r="E22" s="300"/>
      <c r="F22" s="300"/>
      <c r="G22" s="300"/>
      <c r="H22" s="222"/>
      <c r="I22" s="222" t="s">
        <v>6</v>
      </c>
      <c r="J22" s="230"/>
    </row>
    <row r="23" customFormat="false" ht="19.5" hidden="false" customHeight="true" outlineLevel="0" collapsed="false">
      <c r="A23" s="296" t="s">
        <v>59</v>
      </c>
      <c r="B23" s="215" t="s">
        <v>172</v>
      </c>
      <c r="C23" s="215"/>
      <c r="D23" s="215"/>
      <c r="E23" s="215"/>
      <c r="F23" s="215"/>
      <c r="G23" s="215"/>
      <c r="H23" s="301"/>
      <c r="I23" s="231" t="n">
        <f aca="false">(2*4*3.77)</f>
        <v>30.16</v>
      </c>
      <c r="J23" s="194"/>
    </row>
    <row r="24" customFormat="false" ht="19.5" hidden="false" customHeight="true" outlineLevel="0" collapsed="false">
      <c r="A24" s="296" t="s">
        <v>61</v>
      </c>
      <c r="B24" s="215" t="s">
        <v>232</v>
      </c>
      <c r="C24" s="215"/>
      <c r="D24" s="215"/>
      <c r="E24" s="215"/>
      <c r="F24" s="215"/>
      <c r="G24" s="215"/>
      <c r="H24" s="223"/>
      <c r="I24" s="231" t="n">
        <f aca="false">15.15*4</f>
        <v>60.6</v>
      </c>
      <c r="J24" s="194"/>
    </row>
    <row r="25" customFormat="false" ht="19.5" hidden="false" customHeight="true" outlineLevel="0" collapsed="false">
      <c r="A25" s="302" t="s">
        <v>70</v>
      </c>
      <c r="B25" s="303" t="s">
        <v>92</v>
      </c>
      <c r="C25" s="303"/>
      <c r="D25" s="303"/>
      <c r="E25" s="303"/>
      <c r="F25" s="303"/>
      <c r="G25" s="303"/>
      <c r="H25" s="233"/>
      <c r="I25" s="234"/>
      <c r="J25" s="230"/>
    </row>
    <row r="26" customFormat="false" ht="19.5" hidden="false" customHeight="true" outlineLevel="0" collapsed="false">
      <c r="A26" s="302" t="s">
        <v>78</v>
      </c>
      <c r="B26" s="303" t="s">
        <v>93</v>
      </c>
      <c r="C26" s="303"/>
      <c r="D26" s="303"/>
      <c r="E26" s="303"/>
      <c r="F26" s="303"/>
      <c r="G26" s="303"/>
      <c r="H26" s="233"/>
      <c r="I26" s="235"/>
      <c r="J26" s="230"/>
    </row>
    <row r="27" customFormat="false" ht="19.5" hidden="false" customHeight="true" outlineLevel="0" collapsed="false">
      <c r="A27" s="298"/>
      <c r="B27" s="299" t="s">
        <v>173</v>
      </c>
      <c r="C27" s="299"/>
      <c r="D27" s="299"/>
      <c r="E27" s="299"/>
      <c r="F27" s="299"/>
      <c r="G27" s="299"/>
      <c r="H27" s="228"/>
      <c r="I27" s="236" t="n">
        <f aca="false">SUM(I23:I26)</f>
        <v>90.76</v>
      </c>
      <c r="J27" s="237"/>
    </row>
    <row r="28" customFormat="false" ht="19.5" hidden="false" customHeight="true" outlineLevel="0" collapsed="false">
      <c r="A28" s="294" t="s">
        <v>174</v>
      </c>
      <c r="B28" s="294"/>
      <c r="C28" s="294"/>
      <c r="D28" s="294"/>
      <c r="E28" s="294"/>
      <c r="F28" s="294"/>
      <c r="G28" s="294"/>
      <c r="H28" s="213"/>
      <c r="I28" s="213"/>
      <c r="J28" s="194"/>
    </row>
    <row r="29" customFormat="false" ht="19.5" hidden="false" customHeight="true" outlineLevel="0" collapsed="false">
      <c r="A29" s="219" t="n">
        <v>3</v>
      </c>
      <c r="B29" s="304" t="s">
        <v>122</v>
      </c>
      <c r="C29" s="304"/>
      <c r="D29" s="304"/>
      <c r="E29" s="304"/>
      <c r="F29" s="304"/>
      <c r="G29" s="304"/>
      <c r="H29" s="238"/>
      <c r="I29" s="222" t="s">
        <v>6</v>
      </c>
      <c r="J29" s="194"/>
    </row>
    <row r="30" customFormat="false" ht="19.5" hidden="false" customHeight="true" outlineLevel="0" collapsed="false">
      <c r="A30" s="296" t="s">
        <v>59</v>
      </c>
      <c r="B30" s="215" t="s">
        <v>123</v>
      </c>
      <c r="C30" s="215"/>
      <c r="D30" s="215"/>
      <c r="E30" s="215"/>
      <c r="F30" s="215"/>
      <c r="G30" s="215"/>
      <c r="H30" s="223"/>
      <c r="I30" s="231"/>
      <c r="J30" s="194"/>
    </row>
    <row r="31" customFormat="false" ht="19.5" hidden="false" customHeight="true" outlineLevel="0" collapsed="false">
      <c r="A31" s="296" t="s">
        <v>61</v>
      </c>
      <c r="B31" s="215" t="s">
        <v>124</v>
      </c>
      <c r="C31" s="215"/>
      <c r="D31" s="215"/>
      <c r="E31" s="215"/>
      <c r="F31" s="215"/>
      <c r="G31" s="215"/>
      <c r="H31" s="223"/>
      <c r="I31" s="231"/>
      <c r="J31" s="194"/>
    </row>
    <row r="32" customFormat="false" ht="19.5" hidden="false" customHeight="true" outlineLevel="0" collapsed="false">
      <c r="A32" s="296" t="s">
        <v>70</v>
      </c>
      <c r="B32" s="215" t="s">
        <v>125</v>
      </c>
      <c r="C32" s="215"/>
      <c r="D32" s="215"/>
      <c r="E32" s="215"/>
      <c r="F32" s="215"/>
      <c r="G32" s="215"/>
      <c r="H32" s="223"/>
      <c r="I32" s="231"/>
      <c r="J32" s="194"/>
    </row>
    <row r="33" customFormat="false" ht="19.5" hidden="false" customHeight="true" outlineLevel="0" collapsed="false">
      <c r="A33" s="298"/>
      <c r="B33" s="299" t="s">
        <v>175</v>
      </c>
      <c r="C33" s="299"/>
      <c r="D33" s="299"/>
      <c r="E33" s="299"/>
      <c r="F33" s="299"/>
      <c r="G33" s="299"/>
      <c r="H33" s="228"/>
      <c r="I33" s="229" t="n">
        <f aca="false">TRUNC(SUM(I30:I32),2)</f>
        <v>0</v>
      </c>
      <c r="J33" s="194"/>
    </row>
    <row r="34" customFormat="false" ht="19.5" hidden="false" customHeight="true" outlineLevel="0" collapsed="false">
      <c r="A34" s="294" t="s">
        <v>176</v>
      </c>
      <c r="B34" s="294"/>
      <c r="C34" s="294"/>
      <c r="D34" s="294"/>
      <c r="E34" s="294"/>
      <c r="F34" s="294"/>
      <c r="G34" s="294"/>
      <c r="H34" s="213"/>
      <c r="I34" s="213"/>
      <c r="J34" s="194"/>
    </row>
    <row r="35" customFormat="false" ht="19.5" hidden="false" customHeight="true" outlineLevel="0" collapsed="false">
      <c r="A35" s="294" t="s">
        <v>177</v>
      </c>
      <c r="B35" s="294"/>
      <c r="C35" s="294"/>
      <c r="D35" s="294"/>
      <c r="E35" s="294"/>
      <c r="F35" s="294"/>
      <c r="G35" s="294"/>
      <c r="H35" s="213"/>
      <c r="I35" s="213"/>
      <c r="J35" s="194"/>
    </row>
    <row r="36" customFormat="false" ht="19.5" hidden="false" customHeight="true" outlineLevel="0" collapsed="false">
      <c r="A36" s="305" t="s">
        <v>105</v>
      </c>
      <c r="B36" s="300" t="s">
        <v>178</v>
      </c>
      <c r="C36" s="300"/>
      <c r="D36" s="300"/>
      <c r="E36" s="300"/>
      <c r="F36" s="300"/>
      <c r="G36" s="300"/>
      <c r="H36" s="239" t="s">
        <v>58</v>
      </c>
      <c r="I36" s="222" t="s">
        <v>6</v>
      </c>
      <c r="J36" s="194"/>
    </row>
    <row r="37" customFormat="false" ht="19.5" hidden="false" customHeight="true" outlineLevel="0" collapsed="false">
      <c r="A37" s="296" t="s">
        <v>59</v>
      </c>
      <c r="B37" s="306" t="s">
        <v>75</v>
      </c>
      <c r="C37" s="241"/>
      <c r="D37" s="241"/>
      <c r="E37" s="241"/>
      <c r="F37" s="241"/>
      <c r="G37" s="241"/>
      <c r="H37" s="226" t="n">
        <v>0</v>
      </c>
      <c r="I37" s="231" t="n">
        <f aca="false">I20*H37</f>
        <v>0</v>
      </c>
      <c r="J37" s="194"/>
    </row>
    <row r="38" customFormat="false" ht="19.5" hidden="false" customHeight="true" outlineLevel="0" collapsed="false">
      <c r="A38" s="296" t="s">
        <v>61</v>
      </c>
      <c r="B38" s="306" t="s">
        <v>179</v>
      </c>
      <c r="C38" s="241"/>
      <c r="D38" s="241"/>
      <c r="E38" s="241"/>
      <c r="F38" s="241"/>
      <c r="G38" s="241"/>
      <c r="H38" s="226" t="n">
        <v>0.015</v>
      </c>
      <c r="I38" s="231" t="n">
        <f aca="false">ROUND(I20*H38,2)</f>
        <v>18.11</v>
      </c>
      <c r="J38" s="194"/>
    </row>
    <row r="39" customFormat="false" ht="19.5" hidden="false" customHeight="true" outlineLevel="0" collapsed="false">
      <c r="A39" s="296" t="s">
        <v>70</v>
      </c>
      <c r="B39" s="306" t="s">
        <v>180</v>
      </c>
      <c r="C39" s="241"/>
      <c r="D39" s="241"/>
      <c r="E39" s="241"/>
      <c r="F39" s="241"/>
      <c r="G39" s="241"/>
      <c r="H39" s="226" t="n">
        <v>0.01</v>
      </c>
      <c r="I39" s="231" t="n">
        <f aca="false">ROUND(I20*H39,2)</f>
        <v>12.07</v>
      </c>
      <c r="J39" s="194"/>
    </row>
    <row r="40" customFormat="false" ht="19.5" hidden="false" customHeight="true" outlineLevel="0" collapsed="false">
      <c r="A40" s="296" t="s">
        <v>78</v>
      </c>
      <c r="B40" s="306" t="s">
        <v>85</v>
      </c>
      <c r="C40" s="241"/>
      <c r="D40" s="241"/>
      <c r="E40" s="241"/>
      <c r="F40" s="241"/>
      <c r="G40" s="241"/>
      <c r="H40" s="226" t="n">
        <v>0.002</v>
      </c>
      <c r="I40" s="231" t="n">
        <f aca="false">ROUND(I20*H40,2)</f>
        <v>2.41</v>
      </c>
      <c r="J40" s="242"/>
    </row>
    <row r="41" customFormat="false" ht="19.5" hidden="false" customHeight="true" outlineLevel="0" collapsed="false">
      <c r="A41" s="307" t="s">
        <v>80</v>
      </c>
      <c r="B41" s="306" t="s">
        <v>76</v>
      </c>
      <c r="C41" s="241"/>
      <c r="D41" s="241"/>
      <c r="E41" s="241"/>
      <c r="F41" s="241"/>
      <c r="G41" s="241"/>
      <c r="H41" s="226" t="n">
        <v>0.025</v>
      </c>
      <c r="I41" s="231" t="n">
        <f aca="false">ROUND(I20*H41,2)</f>
        <v>30.18</v>
      </c>
      <c r="J41" s="243"/>
    </row>
    <row r="42" customFormat="false" ht="19.5" hidden="false" customHeight="true" outlineLevel="0" collapsed="false">
      <c r="A42" s="307" t="s">
        <v>82</v>
      </c>
      <c r="B42" s="306" t="s">
        <v>87</v>
      </c>
      <c r="C42" s="241"/>
      <c r="D42" s="241"/>
      <c r="E42" s="241"/>
      <c r="F42" s="241"/>
      <c r="G42" s="241"/>
      <c r="H42" s="226" t="n">
        <v>0.08</v>
      </c>
      <c r="I42" s="231" t="n">
        <f aca="false">ROUND(I20*H42,2)</f>
        <v>96.57</v>
      </c>
      <c r="J42" s="230"/>
    </row>
    <row r="43" customFormat="false" ht="19.5" hidden="false" customHeight="true" outlineLevel="0" collapsed="false">
      <c r="A43" s="307" t="s">
        <v>84</v>
      </c>
      <c r="B43" s="306" t="s">
        <v>181</v>
      </c>
      <c r="C43" s="241"/>
      <c r="D43" s="241"/>
      <c r="E43" s="241"/>
      <c r="F43" s="241"/>
      <c r="G43" s="241"/>
      <c r="H43" s="226" t="n">
        <v>0.0399</v>
      </c>
      <c r="I43" s="231" t="n">
        <f aca="false">ROUND(I20*H43,2)</f>
        <v>48.16</v>
      </c>
      <c r="J43" s="242"/>
    </row>
    <row r="44" customFormat="false" ht="19.5" hidden="false" customHeight="true" outlineLevel="0" collapsed="false">
      <c r="A44" s="307" t="s">
        <v>86</v>
      </c>
      <c r="B44" s="306" t="s">
        <v>83</v>
      </c>
      <c r="C44" s="241"/>
      <c r="D44" s="241"/>
      <c r="E44" s="241"/>
      <c r="F44" s="241"/>
      <c r="G44" s="241"/>
      <c r="H44" s="226" t="n">
        <v>0.006</v>
      </c>
      <c r="I44" s="231" t="n">
        <f aca="false">ROUND(I20*H44,2)</f>
        <v>7.24</v>
      </c>
      <c r="J44" s="194"/>
    </row>
    <row r="45" customFormat="false" ht="19.5" hidden="false" customHeight="true" outlineLevel="0" collapsed="false">
      <c r="A45" s="298"/>
      <c r="B45" s="308" t="s">
        <v>72</v>
      </c>
      <c r="C45" s="241"/>
      <c r="D45" s="241"/>
      <c r="E45" s="241"/>
      <c r="F45" s="241"/>
      <c r="G45" s="241"/>
      <c r="H45" s="245" t="n">
        <f aca="false">SUM(H37:H44)</f>
        <v>0.1779</v>
      </c>
      <c r="I45" s="229" t="n">
        <f aca="false">ROUND(SUM(I37:I44),2)</f>
        <v>214.74</v>
      </c>
      <c r="J45" s="194"/>
    </row>
    <row r="46" customFormat="false" ht="30.75" hidden="false" customHeight="true" outlineLevel="0" collapsed="false">
      <c r="A46" s="294" t="s">
        <v>182</v>
      </c>
      <c r="B46" s="294"/>
      <c r="C46" s="294"/>
      <c r="D46" s="294"/>
      <c r="E46" s="294"/>
      <c r="F46" s="294"/>
      <c r="G46" s="294"/>
      <c r="H46" s="213"/>
      <c r="I46" s="213"/>
      <c r="J46" s="194"/>
    </row>
    <row r="47" customFormat="false" ht="17.25" hidden="false" customHeight="true" outlineLevel="0" collapsed="false">
      <c r="A47" s="305" t="s">
        <v>115</v>
      </c>
      <c r="B47" s="300" t="s">
        <v>183</v>
      </c>
      <c r="C47" s="300"/>
      <c r="D47" s="300"/>
      <c r="E47" s="300"/>
      <c r="F47" s="300"/>
      <c r="G47" s="300"/>
      <c r="H47" s="222"/>
      <c r="I47" s="222" t="s">
        <v>6</v>
      </c>
      <c r="J47" s="194"/>
    </row>
    <row r="48" customFormat="false" ht="19.5" hidden="false" customHeight="true" outlineLevel="0" collapsed="false">
      <c r="A48" s="296" t="s">
        <v>59</v>
      </c>
      <c r="B48" s="215" t="s">
        <v>67</v>
      </c>
      <c r="C48" s="215"/>
      <c r="D48" s="215"/>
      <c r="E48" s="215"/>
      <c r="F48" s="215"/>
      <c r="G48" s="215"/>
      <c r="H48" s="223"/>
      <c r="I48" s="231" t="n">
        <f aca="false">ROUND(I20/12,2)</f>
        <v>100.59</v>
      </c>
      <c r="J48" s="194"/>
    </row>
    <row r="49" customFormat="false" ht="19.5" hidden="false" customHeight="true" outlineLevel="0" collapsed="false">
      <c r="A49" s="296" t="s">
        <v>61</v>
      </c>
      <c r="B49" s="215" t="s">
        <v>184</v>
      </c>
      <c r="C49" s="215"/>
      <c r="D49" s="215"/>
      <c r="E49" s="215"/>
      <c r="F49" s="215"/>
      <c r="G49" s="215"/>
      <c r="H49" s="223"/>
      <c r="I49" s="231" t="n">
        <f aca="false">ROUND(I20/12/3,2)</f>
        <v>33.53</v>
      </c>
      <c r="J49" s="194"/>
    </row>
    <row r="50" customFormat="false" ht="19.5" hidden="false" customHeight="true" outlineLevel="0" collapsed="false">
      <c r="A50" s="307" t="s">
        <v>69</v>
      </c>
      <c r="B50" s="307"/>
      <c r="C50" s="307"/>
      <c r="D50" s="307"/>
      <c r="E50" s="307"/>
      <c r="F50" s="307"/>
      <c r="G50" s="307"/>
      <c r="H50" s="223"/>
      <c r="I50" s="231" t="n">
        <f aca="false">ROUND(SUM(I48:I49),2)</f>
        <v>134.12</v>
      </c>
      <c r="J50" s="194"/>
    </row>
    <row r="51" customFormat="false" ht="19.5" hidden="false" customHeight="true" outlineLevel="0" collapsed="false">
      <c r="A51" s="296" t="s">
        <v>70</v>
      </c>
      <c r="B51" s="215" t="s">
        <v>185</v>
      </c>
      <c r="C51" s="215"/>
      <c r="D51" s="215"/>
      <c r="E51" s="215"/>
      <c r="F51" s="215"/>
      <c r="G51" s="215"/>
      <c r="H51" s="223"/>
      <c r="I51" s="231" t="n">
        <f aca="false">ROUND(I50*H45,2)</f>
        <v>23.86</v>
      </c>
      <c r="J51" s="194"/>
    </row>
    <row r="52" customFormat="false" ht="19.5" hidden="false" customHeight="true" outlineLevel="0" collapsed="false">
      <c r="A52" s="215" t="s">
        <v>72</v>
      </c>
      <c r="B52" s="215"/>
      <c r="C52" s="215"/>
      <c r="D52" s="215"/>
      <c r="E52" s="215"/>
      <c r="F52" s="215"/>
      <c r="G52" s="215"/>
      <c r="H52" s="223"/>
      <c r="I52" s="229" t="n">
        <f aca="false">ROUND(SUM(I50:I51),2)</f>
        <v>157.98</v>
      </c>
      <c r="J52" s="194"/>
    </row>
    <row r="53" customFormat="false" ht="19.5" hidden="false" customHeight="true" outlineLevel="0" collapsed="false">
      <c r="A53" s="294" t="s">
        <v>186</v>
      </c>
      <c r="B53" s="294"/>
      <c r="C53" s="294"/>
      <c r="D53" s="294"/>
      <c r="E53" s="294"/>
      <c r="F53" s="294"/>
      <c r="G53" s="294"/>
      <c r="H53" s="213"/>
      <c r="I53" s="213"/>
      <c r="J53" s="194"/>
    </row>
    <row r="54" customFormat="false" ht="19.5" hidden="false" customHeight="true" outlineLevel="0" collapsed="false">
      <c r="A54" s="305" t="s">
        <v>187</v>
      </c>
      <c r="B54" s="300" t="s">
        <v>188</v>
      </c>
      <c r="C54" s="300"/>
      <c r="D54" s="300"/>
      <c r="E54" s="300"/>
      <c r="F54" s="300"/>
      <c r="G54" s="300"/>
      <c r="H54" s="222"/>
      <c r="I54" s="222" t="s">
        <v>6</v>
      </c>
      <c r="J54" s="194"/>
    </row>
    <row r="55" customFormat="false" ht="19.5" hidden="false" customHeight="true" outlineLevel="0" collapsed="false">
      <c r="A55" s="296" t="s">
        <v>59</v>
      </c>
      <c r="B55" s="249" t="s">
        <v>188</v>
      </c>
      <c r="C55" s="249"/>
      <c r="D55" s="249"/>
      <c r="E55" s="249"/>
      <c r="F55" s="249"/>
      <c r="G55" s="249"/>
      <c r="H55" s="247" t="n">
        <v>0.0007</v>
      </c>
      <c r="I55" s="231" t="n">
        <f aca="false">ROUND((I20/3+I20)/12*4/12*0.02,2)</f>
        <v>0.89</v>
      </c>
      <c r="J55" s="194"/>
    </row>
    <row r="56" customFormat="false" ht="36" hidden="false" customHeight="true" outlineLevel="0" collapsed="false">
      <c r="A56" s="296" t="s">
        <v>61</v>
      </c>
      <c r="B56" s="249" t="s">
        <v>189</v>
      </c>
      <c r="C56" s="249"/>
      <c r="D56" s="249"/>
      <c r="E56" s="249"/>
      <c r="F56" s="249"/>
      <c r="G56" s="249"/>
      <c r="H56" s="247" t="n">
        <v>0.00012</v>
      </c>
      <c r="I56" s="231" t="n">
        <f aca="false">ROUND(I55*H45,2)</f>
        <v>0.16</v>
      </c>
      <c r="J56" s="194"/>
    </row>
    <row r="57" customFormat="false" ht="54" hidden="false" customHeight="true" outlineLevel="0" collapsed="false">
      <c r="A57" s="309" t="s">
        <v>190</v>
      </c>
      <c r="B57" s="249" t="s">
        <v>191</v>
      </c>
      <c r="C57" s="249"/>
      <c r="D57" s="249"/>
      <c r="E57" s="249"/>
      <c r="F57" s="249"/>
      <c r="G57" s="249"/>
      <c r="H57" s="223"/>
      <c r="I57" s="231" t="n">
        <f aca="false">ROUND((I20+I48)/12*4*0.02*H45,2)</f>
        <v>1.55</v>
      </c>
      <c r="J57" s="194"/>
    </row>
    <row r="58" customFormat="false" ht="19.5" hidden="false" customHeight="true" outlineLevel="0" collapsed="false">
      <c r="A58" s="250"/>
      <c r="B58" s="318" t="s">
        <v>72</v>
      </c>
      <c r="C58" s="318"/>
      <c r="D58" s="318"/>
      <c r="E58" s="318"/>
      <c r="F58" s="318"/>
      <c r="G58" s="318"/>
      <c r="H58" s="228"/>
      <c r="I58" s="229" t="n">
        <f aca="false">ROUND(SUM(I55:I57),2)</f>
        <v>2.6</v>
      </c>
      <c r="J58" s="251"/>
      <c r="K58" s="252"/>
      <c r="L58" s="252"/>
    </row>
    <row r="59" customFormat="false" ht="26.25" hidden="false" customHeight="true" outlineLevel="0" collapsed="false">
      <c r="A59" s="294" t="s">
        <v>192</v>
      </c>
      <c r="B59" s="294"/>
      <c r="C59" s="294"/>
      <c r="D59" s="294"/>
      <c r="E59" s="294"/>
      <c r="F59" s="294"/>
      <c r="G59" s="294"/>
      <c r="H59" s="213"/>
      <c r="I59" s="213"/>
      <c r="J59" s="251"/>
      <c r="K59" s="252"/>
      <c r="L59" s="252"/>
    </row>
    <row r="60" customFormat="false" ht="19.5" hidden="false" customHeight="true" outlineLevel="0" collapsed="false">
      <c r="A60" s="305" t="s">
        <v>193</v>
      </c>
      <c r="B60" s="310" t="s">
        <v>96</v>
      </c>
      <c r="C60" s="310"/>
      <c r="D60" s="310"/>
      <c r="E60" s="310"/>
      <c r="F60" s="310"/>
      <c r="G60" s="310"/>
      <c r="H60" s="254" t="s">
        <v>58</v>
      </c>
      <c r="I60" s="222" t="s">
        <v>6</v>
      </c>
      <c r="J60" s="194"/>
    </row>
    <row r="61" customFormat="false" ht="19.5" hidden="false" customHeight="true" outlineLevel="0" collapsed="false">
      <c r="A61" s="296" t="s">
        <v>59</v>
      </c>
      <c r="B61" s="215" t="s">
        <v>194</v>
      </c>
      <c r="C61" s="215"/>
      <c r="D61" s="215"/>
      <c r="E61" s="215"/>
      <c r="F61" s="215"/>
      <c r="G61" s="215"/>
      <c r="H61" s="226" t="n">
        <v>0.55</v>
      </c>
      <c r="I61" s="231" t="n">
        <f aca="false">I20/12*H61</f>
        <v>55.3245</v>
      </c>
      <c r="J61" s="194"/>
    </row>
    <row r="62" customFormat="false" ht="19.5" hidden="false" customHeight="true" outlineLevel="0" collapsed="false">
      <c r="A62" s="296" t="s">
        <v>61</v>
      </c>
      <c r="B62" s="215" t="s">
        <v>195</v>
      </c>
      <c r="C62" s="215"/>
      <c r="D62" s="215"/>
      <c r="E62" s="215"/>
      <c r="F62" s="215"/>
      <c r="G62" s="215"/>
      <c r="H62" s="255"/>
      <c r="I62" s="231" t="n">
        <f aca="false">I61*8%</f>
        <v>4.42596</v>
      </c>
      <c r="J62" s="194"/>
    </row>
    <row r="63" customFormat="false" ht="19.5" hidden="false" customHeight="true" outlineLevel="0" collapsed="false">
      <c r="A63" s="296" t="s">
        <v>70</v>
      </c>
      <c r="B63" s="215" t="s">
        <v>196</v>
      </c>
      <c r="C63" s="215"/>
      <c r="D63" s="215"/>
      <c r="E63" s="215"/>
      <c r="F63" s="215"/>
      <c r="G63" s="215"/>
      <c r="H63" s="255"/>
      <c r="I63" s="231" t="n">
        <f aca="false">SUM(I64:I65)</f>
        <v>26.55576</v>
      </c>
      <c r="J63" s="194"/>
    </row>
    <row r="64" customFormat="false" ht="19.5" hidden="false" customHeight="true" outlineLevel="0" collapsed="false">
      <c r="A64" s="214"/>
      <c r="B64" s="215" t="s">
        <v>87</v>
      </c>
      <c r="C64" s="215"/>
      <c r="D64" s="215"/>
      <c r="E64" s="215"/>
      <c r="F64" s="215"/>
      <c r="G64" s="215"/>
      <c r="H64" s="226" t="n">
        <v>0.4</v>
      </c>
      <c r="I64" s="231" t="n">
        <f aca="false">I20*H64*8%*H61</f>
        <v>21.244608</v>
      </c>
      <c r="J64" s="194"/>
    </row>
    <row r="65" customFormat="false" ht="19.5" hidden="false" customHeight="true" outlineLevel="0" collapsed="false">
      <c r="A65" s="214"/>
      <c r="B65" s="215" t="s">
        <v>197</v>
      </c>
      <c r="C65" s="215"/>
      <c r="D65" s="215"/>
      <c r="E65" s="215"/>
      <c r="F65" s="215"/>
      <c r="G65" s="215"/>
      <c r="H65" s="226" t="n">
        <v>0.1</v>
      </c>
      <c r="I65" s="231" t="n">
        <f aca="false">I20*H65*8%*H61</f>
        <v>5.311152</v>
      </c>
      <c r="J65" s="194"/>
    </row>
    <row r="66" customFormat="false" ht="19.5" hidden="false" customHeight="true" outlineLevel="0" collapsed="false">
      <c r="A66" s="296" t="s">
        <v>78</v>
      </c>
      <c r="B66" s="215" t="s">
        <v>198</v>
      </c>
      <c r="C66" s="215"/>
      <c r="D66" s="215"/>
      <c r="E66" s="215"/>
      <c r="F66" s="215"/>
      <c r="G66" s="215"/>
      <c r="H66" s="226" t="n">
        <v>0.05</v>
      </c>
      <c r="I66" s="231" t="n">
        <f aca="false">I20/30/12*7*H66</f>
        <v>1.17355</v>
      </c>
      <c r="J66" s="194"/>
    </row>
    <row r="67" customFormat="false" ht="19.5" hidden="false" customHeight="true" outlineLevel="0" collapsed="false">
      <c r="A67" s="307" t="s">
        <v>80</v>
      </c>
      <c r="B67" s="215" t="s">
        <v>199</v>
      </c>
      <c r="C67" s="215"/>
      <c r="D67" s="215"/>
      <c r="E67" s="215"/>
      <c r="F67" s="215"/>
      <c r="G67" s="215"/>
      <c r="H67" s="255"/>
      <c r="I67" s="231" t="n">
        <f aca="false">I66*H45</f>
        <v>0.208774545</v>
      </c>
      <c r="J67" s="194"/>
    </row>
    <row r="68" customFormat="false" ht="19.5" hidden="false" customHeight="true" outlineLevel="0" collapsed="false">
      <c r="A68" s="307" t="s">
        <v>82</v>
      </c>
      <c r="B68" s="215" t="s">
        <v>200</v>
      </c>
      <c r="C68" s="215"/>
      <c r="D68" s="215"/>
      <c r="E68" s="215"/>
      <c r="F68" s="215"/>
      <c r="G68" s="215"/>
      <c r="H68" s="255"/>
      <c r="I68" s="231" t="n">
        <f aca="false">SUM(I69:I70)</f>
        <v>2.41416</v>
      </c>
      <c r="J68" s="194"/>
    </row>
    <row r="69" customFormat="false" ht="19.5" hidden="false" customHeight="true" outlineLevel="0" collapsed="false">
      <c r="A69" s="211"/>
      <c r="B69" s="215" t="s">
        <v>87</v>
      </c>
      <c r="C69" s="215"/>
      <c r="D69" s="215"/>
      <c r="E69" s="215"/>
      <c r="F69" s="215"/>
      <c r="G69" s="215"/>
      <c r="H69" s="226" t="n">
        <v>0.4</v>
      </c>
      <c r="I69" s="231" t="n">
        <f aca="false">I20*H69*8%*H66</f>
        <v>1.931328</v>
      </c>
      <c r="J69" s="194"/>
    </row>
    <row r="70" customFormat="false" ht="19.5" hidden="false" customHeight="true" outlineLevel="0" collapsed="false">
      <c r="A70" s="211"/>
      <c r="B70" s="215" t="s">
        <v>197</v>
      </c>
      <c r="C70" s="215"/>
      <c r="D70" s="215"/>
      <c r="E70" s="215"/>
      <c r="F70" s="215"/>
      <c r="G70" s="215"/>
      <c r="H70" s="226" t="n">
        <v>0.1</v>
      </c>
      <c r="I70" s="231" t="n">
        <f aca="false">I20*H70*8%*H66</f>
        <v>0.482832</v>
      </c>
      <c r="J70" s="257"/>
      <c r="K70" s="258"/>
      <c r="L70" s="258"/>
      <c r="M70" s="258"/>
      <c r="N70" s="258"/>
      <c r="O70" s="258"/>
      <c r="P70" s="258"/>
      <c r="Q70" s="258"/>
      <c r="R70" s="258"/>
      <c r="S70" s="258"/>
      <c r="T70" s="258"/>
      <c r="U70" s="258"/>
      <c r="V70" s="258"/>
    </row>
    <row r="71" customFormat="false" ht="19.5" hidden="false" customHeight="true" outlineLevel="0" collapsed="false">
      <c r="A71" s="211"/>
      <c r="B71" s="306" t="s">
        <v>72</v>
      </c>
      <c r="C71" s="241"/>
      <c r="D71" s="241"/>
      <c r="E71" s="241"/>
      <c r="F71" s="241"/>
      <c r="G71" s="241"/>
      <c r="H71" s="255"/>
      <c r="I71" s="229" t="n">
        <f aca="false">I61+I62+I63+I66+I67+I68</f>
        <v>90.102704545</v>
      </c>
      <c r="J71" s="257"/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</row>
    <row r="72" customFormat="false" ht="35.25" hidden="false" customHeight="true" outlineLevel="0" collapsed="false">
      <c r="A72" s="294" t="s">
        <v>201</v>
      </c>
      <c r="B72" s="294"/>
      <c r="C72" s="294"/>
      <c r="D72" s="294"/>
      <c r="E72" s="294"/>
      <c r="F72" s="294"/>
      <c r="G72" s="294"/>
      <c r="H72" s="213"/>
      <c r="I72" s="213"/>
      <c r="J72" s="257"/>
      <c r="K72" s="258"/>
      <c r="L72" s="258"/>
      <c r="M72" s="258"/>
      <c r="N72" s="258"/>
      <c r="O72" s="258"/>
      <c r="P72" s="258"/>
      <c r="Q72" s="258"/>
      <c r="R72" s="258"/>
      <c r="S72" s="258"/>
      <c r="T72" s="258"/>
      <c r="U72" s="258"/>
      <c r="V72" s="258"/>
    </row>
    <row r="73" customFormat="false" ht="31.5" hidden="false" customHeight="true" outlineLevel="0" collapsed="false">
      <c r="A73" s="305" t="s">
        <v>202</v>
      </c>
      <c r="B73" s="300" t="s">
        <v>203</v>
      </c>
      <c r="C73" s="300"/>
      <c r="D73" s="300"/>
      <c r="E73" s="300"/>
      <c r="F73" s="300"/>
      <c r="G73" s="300"/>
      <c r="H73" s="222"/>
      <c r="I73" s="222" t="s">
        <v>6</v>
      </c>
      <c r="J73" s="257"/>
      <c r="K73" s="258"/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8"/>
    </row>
    <row r="74" customFormat="false" ht="19.5" hidden="false" customHeight="true" outlineLevel="0" collapsed="false">
      <c r="A74" s="296" t="s">
        <v>59</v>
      </c>
      <c r="B74" s="215" t="s">
        <v>107</v>
      </c>
      <c r="C74" s="215"/>
      <c r="D74" s="215"/>
      <c r="E74" s="215"/>
      <c r="F74" s="215"/>
      <c r="G74" s="215"/>
      <c r="H74" s="223"/>
      <c r="I74" s="231" t="n">
        <f aca="false">ROUND(I20/12,2)</f>
        <v>100.59</v>
      </c>
      <c r="J74" s="257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</row>
    <row r="75" customFormat="false" ht="19.5" hidden="false" customHeight="true" outlineLevel="0" collapsed="false">
      <c r="A75" s="296" t="s">
        <v>61</v>
      </c>
      <c r="B75" s="215" t="s">
        <v>204</v>
      </c>
      <c r="C75" s="215"/>
      <c r="D75" s="215"/>
      <c r="E75" s="215"/>
      <c r="F75" s="215"/>
      <c r="G75" s="215"/>
      <c r="H75" s="223"/>
      <c r="I75" s="231" t="n">
        <f aca="false">ROUND(I20/30/12*5,2)</f>
        <v>16.77</v>
      </c>
      <c r="J75" s="257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</row>
    <row r="76" customFormat="false" ht="19.5" hidden="false" customHeight="true" outlineLevel="0" collapsed="false">
      <c r="A76" s="296" t="s">
        <v>70</v>
      </c>
      <c r="B76" s="215" t="s">
        <v>205</v>
      </c>
      <c r="C76" s="215"/>
      <c r="D76" s="215"/>
      <c r="E76" s="215"/>
      <c r="F76" s="215"/>
      <c r="G76" s="215"/>
      <c r="H76" s="223"/>
      <c r="I76" s="231" t="n">
        <f aca="false">ROUND(I20/30/12*5*1.5%,2)</f>
        <v>0.25</v>
      </c>
      <c r="J76" s="257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</row>
    <row r="77" customFormat="false" ht="19.5" hidden="false" customHeight="true" outlineLevel="0" collapsed="false">
      <c r="A77" s="296" t="s">
        <v>78</v>
      </c>
      <c r="B77" s="215" t="s">
        <v>120</v>
      </c>
      <c r="C77" s="215"/>
      <c r="D77" s="215"/>
      <c r="E77" s="215"/>
      <c r="F77" s="215"/>
      <c r="G77" s="215"/>
      <c r="H77" s="223"/>
      <c r="I77" s="231" t="n">
        <f aca="false">ROUND(I20/30/12*1,2)</f>
        <v>3.35</v>
      </c>
      <c r="J77" s="257"/>
      <c r="K77" s="258"/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</row>
    <row r="78" customFormat="false" ht="19.5" hidden="false" customHeight="true" outlineLevel="0" collapsed="false">
      <c r="A78" s="307" t="s">
        <v>80</v>
      </c>
      <c r="B78" s="215" t="s">
        <v>206</v>
      </c>
      <c r="C78" s="215"/>
      <c r="D78" s="215"/>
      <c r="E78" s="215"/>
      <c r="F78" s="215"/>
      <c r="G78" s="215"/>
      <c r="H78" s="223"/>
      <c r="I78" s="231" t="n">
        <f aca="false">ROUND(I20/30/12*8%*15,2)</f>
        <v>4.02</v>
      </c>
      <c r="J78" s="257"/>
      <c r="K78" s="258"/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</row>
    <row r="79" customFormat="false" ht="19.5" hidden="false" customHeight="true" outlineLevel="0" collapsed="false">
      <c r="A79" s="299" t="s">
        <v>69</v>
      </c>
      <c r="B79" s="299"/>
      <c r="C79" s="299"/>
      <c r="D79" s="299"/>
      <c r="E79" s="299"/>
      <c r="F79" s="299"/>
      <c r="G79" s="299"/>
      <c r="H79" s="228"/>
      <c r="I79" s="229" t="n">
        <f aca="false">ROUND(SUM(I74:I78),2)</f>
        <v>124.98</v>
      </c>
      <c r="J79" s="257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</row>
    <row r="80" customFormat="false" ht="19.5" hidden="false" customHeight="true" outlineLevel="0" collapsed="false">
      <c r="A80" s="311" t="s">
        <v>82</v>
      </c>
      <c r="B80" s="215" t="s">
        <v>207</v>
      </c>
      <c r="C80" s="215"/>
      <c r="D80" s="215"/>
      <c r="E80" s="215"/>
      <c r="F80" s="215"/>
      <c r="G80" s="215"/>
      <c r="H80" s="223"/>
      <c r="I80" s="260" t="n">
        <f aca="false">ROUND(I79*H45,2)</f>
        <v>22.23</v>
      </c>
      <c r="J80" s="257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</row>
    <row r="81" customFormat="false" ht="19.5" hidden="false" customHeight="true" outlineLevel="0" collapsed="false">
      <c r="A81" s="299" t="s">
        <v>72</v>
      </c>
      <c r="B81" s="299"/>
      <c r="C81" s="299"/>
      <c r="D81" s="299"/>
      <c r="E81" s="299"/>
      <c r="F81" s="299"/>
      <c r="G81" s="299"/>
      <c r="H81" s="228"/>
      <c r="I81" s="229" t="n">
        <f aca="false">ROUND(SUM(I79:I80),2)</f>
        <v>147.21</v>
      </c>
      <c r="J81" s="194"/>
    </row>
    <row r="82" customFormat="false" ht="19.5" hidden="false" customHeight="true" outlineLevel="0" collapsed="false">
      <c r="A82" s="294" t="s">
        <v>208</v>
      </c>
      <c r="B82" s="294"/>
      <c r="C82" s="294"/>
      <c r="D82" s="294"/>
      <c r="E82" s="294"/>
      <c r="F82" s="294"/>
      <c r="G82" s="294"/>
      <c r="H82" s="213"/>
      <c r="I82" s="213"/>
      <c r="J82" s="194"/>
    </row>
    <row r="83" customFormat="false" ht="19.5" hidden="false" customHeight="true" outlineLevel="0" collapsed="false">
      <c r="A83" s="219" t="n">
        <v>4</v>
      </c>
      <c r="B83" s="300" t="s">
        <v>209</v>
      </c>
      <c r="C83" s="300"/>
      <c r="D83" s="300"/>
      <c r="E83" s="300"/>
      <c r="F83" s="300"/>
      <c r="G83" s="300"/>
      <c r="H83" s="222"/>
      <c r="I83" s="222" t="s">
        <v>6</v>
      </c>
      <c r="J83" s="194"/>
    </row>
    <row r="84" customFormat="false" ht="19.5" hidden="false" customHeight="true" outlineLevel="0" collapsed="false">
      <c r="A84" s="296" t="s">
        <v>105</v>
      </c>
      <c r="B84" s="215" t="s">
        <v>178</v>
      </c>
      <c r="C84" s="215"/>
      <c r="D84" s="215"/>
      <c r="E84" s="215"/>
      <c r="F84" s="215"/>
      <c r="G84" s="215"/>
      <c r="H84" s="223"/>
      <c r="I84" s="231" t="n">
        <f aca="false">I45</f>
        <v>214.74</v>
      </c>
      <c r="J84" s="194"/>
    </row>
    <row r="85" customFormat="false" ht="19.5" hidden="false" customHeight="true" outlineLevel="0" collapsed="false">
      <c r="A85" s="296" t="s">
        <v>115</v>
      </c>
      <c r="B85" s="215" t="s">
        <v>210</v>
      </c>
      <c r="C85" s="215"/>
      <c r="D85" s="215"/>
      <c r="E85" s="215"/>
      <c r="F85" s="215"/>
      <c r="G85" s="215"/>
      <c r="H85" s="223"/>
      <c r="I85" s="231" t="n">
        <f aca="false">I52</f>
        <v>157.98</v>
      </c>
      <c r="J85" s="194"/>
    </row>
    <row r="86" customFormat="false" ht="19.5" hidden="false" customHeight="true" outlineLevel="0" collapsed="false">
      <c r="A86" s="296" t="s">
        <v>187</v>
      </c>
      <c r="B86" s="215" t="s">
        <v>188</v>
      </c>
      <c r="C86" s="215"/>
      <c r="D86" s="215"/>
      <c r="E86" s="215"/>
      <c r="F86" s="215"/>
      <c r="G86" s="215"/>
      <c r="H86" s="223"/>
      <c r="I86" s="231" t="n">
        <f aca="false">I58</f>
        <v>2.6</v>
      </c>
      <c r="J86" s="261"/>
      <c r="K86" s="262"/>
      <c r="L86" s="262"/>
      <c r="M86" s="262"/>
      <c r="N86" s="262"/>
      <c r="O86" s="262"/>
      <c r="P86" s="262"/>
      <c r="Q86" s="262"/>
      <c r="R86" s="263"/>
    </row>
    <row r="87" s="265" customFormat="true" ht="19.5" hidden="false" customHeight="true" outlineLevel="0" collapsed="false">
      <c r="A87" s="296" t="s">
        <v>193</v>
      </c>
      <c r="B87" s="215" t="s">
        <v>211</v>
      </c>
      <c r="C87" s="215"/>
      <c r="D87" s="215"/>
      <c r="E87" s="215"/>
      <c r="F87" s="215"/>
      <c r="G87" s="215"/>
      <c r="H87" s="223"/>
      <c r="I87" s="231" t="n">
        <f aca="false">I71</f>
        <v>90.102704545</v>
      </c>
      <c r="J87" s="264"/>
    </row>
    <row r="88" customFormat="false" ht="19.5" hidden="false" customHeight="true" outlineLevel="0" collapsed="false">
      <c r="A88" s="307" t="s">
        <v>202</v>
      </c>
      <c r="B88" s="215" t="s">
        <v>119</v>
      </c>
      <c r="C88" s="215"/>
      <c r="D88" s="215"/>
      <c r="E88" s="215"/>
      <c r="F88" s="215"/>
      <c r="G88" s="215"/>
      <c r="H88" s="223"/>
      <c r="I88" s="231" t="n">
        <f aca="false">I81</f>
        <v>147.21</v>
      </c>
      <c r="J88" s="194"/>
    </row>
    <row r="89" customFormat="false" ht="19.5" hidden="false" customHeight="true" outlineLevel="0" collapsed="false">
      <c r="A89" s="299" t="s">
        <v>72</v>
      </c>
      <c r="B89" s="299"/>
      <c r="C89" s="299"/>
      <c r="D89" s="299"/>
      <c r="E89" s="299"/>
      <c r="F89" s="299"/>
      <c r="G89" s="299"/>
      <c r="H89" s="228"/>
      <c r="I89" s="229" t="n">
        <f aca="false">ROUND(SUM(I84:I88),2)</f>
        <v>612.63</v>
      </c>
      <c r="J89" s="194"/>
    </row>
    <row r="90" customFormat="false" ht="19.5" hidden="false" customHeight="true" outlineLevel="0" collapsed="false">
      <c r="A90" s="294" t="s">
        <v>212</v>
      </c>
      <c r="B90" s="294"/>
      <c r="C90" s="294"/>
      <c r="D90" s="294"/>
      <c r="E90" s="294"/>
      <c r="F90" s="294"/>
      <c r="G90" s="294"/>
      <c r="H90" s="213"/>
      <c r="I90" s="213"/>
      <c r="J90" s="194"/>
    </row>
    <row r="91" customFormat="false" ht="19.5" hidden="false" customHeight="true" outlineLevel="0" collapsed="false">
      <c r="A91" s="219" t="n">
        <v>5</v>
      </c>
      <c r="B91" s="304" t="s">
        <v>128</v>
      </c>
      <c r="C91" s="304"/>
      <c r="D91" s="304"/>
      <c r="E91" s="304"/>
      <c r="F91" s="304"/>
      <c r="G91" s="304"/>
      <c r="H91" s="239" t="s">
        <v>58</v>
      </c>
      <c r="I91" s="222" t="s">
        <v>6</v>
      </c>
      <c r="J91" s="194"/>
    </row>
    <row r="92" customFormat="false" ht="19.5" hidden="false" customHeight="true" outlineLevel="0" collapsed="false">
      <c r="A92" s="296" t="s">
        <v>59</v>
      </c>
      <c r="B92" s="215" t="s">
        <v>129</v>
      </c>
      <c r="C92" s="215"/>
      <c r="D92" s="215"/>
      <c r="E92" s="215"/>
      <c r="F92" s="215"/>
      <c r="G92" s="215"/>
      <c r="H92" s="226" t="n">
        <v>0</v>
      </c>
      <c r="I92" s="231" t="n">
        <f aca="false">I112*H92</f>
        <v>0</v>
      </c>
      <c r="J92" s="194"/>
    </row>
    <row r="93" customFormat="false" ht="19.5" hidden="false" customHeight="true" outlineLevel="0" collapsed="false">
      <c r="A93" s="296" t="s">
        <v>61</v>
      </c>
      <c r="B93" s="215" t="s">
        <v>132</v>
      </c>
      <c r="C93" s="215"/>
      <c r="D93" s="215"/>
      <c r="E93" s="215"/>
      <c r="F93" s="215"/>
      <c r="G93" s="215"/>
      <c r="H93" s="266"/>
      <c r="I93" s="267"/>
      <c r="J93" s="194"/>
    </row>
    <row r="94" customFormat="false" ht="19.5" hidden="false" customHeight="true" outlineLevel="0" collapsed="false">
      <c r="A94" s="214"/>
      <c r="B94" s="215" t="s">
        <v>133</v>
      </c>
      <c r="C94" s="215"/>
      <c r="D94" s="215"/>
      <c r="E94" s="215"/>
      <c r="F94" s="215"/>
      <c r="G94" s="215"/>
      <c r="H94" s="266"/>
      <c r="I94" s="270" t="n">
        <f aca="false">1-(H97+H98+H100+H102)</f>
        <v>0.8685</v>
      </c>
      <c r="J94" s="194"/>
    </row>
    <row r="95" customFormat="false" ht="19.5" hidden="false" customHeight="true" outlineLevel="0" collapsed="false">
      <c r="A95" s="214"/>
      <c r="B95" s="215" t="s">
        <v>134</v>
      </c>
      <c r="C95" s="215"/>
      <c r="D95" s="215"/>
      <c r="E95" s="215"/>
      <c r="F95" s="215"/>
      <c r="G95" s="215"/>
      <c r="H95" s="271"/>
      <c r="I95" s="211" t="n">
        <f aca="false">ROUND((I104+I103)/I94,2)</f>
        <v>2199.74</v>
      </c>
      <c r="J95" s="194"/>
    </row>
    <row r="96" customFormat="false" ht="19.5" hidden="false" customHeight="true" outlineLevel="0" collapsed="false">
      <c r="A96" s="214"/>
      <c r="B96" s="215" t="s">
        <v>213</v>
      </c>
      <c r="C96" s="215"/>
      <c r="D96" s="215"/>
      <c r="E96" s="215"/>
      <c r="F96" s="215"/>
      <c r="G96" s="215"/>
      <c r="H96" s="266"/>
      <c r="I96" s="267"/>
      <c r="J96" s="194"/>
    </row>
    <row r="97" customFormat="false" ht="19.5" hidden="false" customHeight="true" outlineLevel="0" collapsed="false">
      <c r="A97" s="214"/>
      <c r="B97" s="215" t="s">
        <v>137</v>
      </c>
      <c r="C97" s="215"/>
      <c r="D97" s="215"/>
      <c r="E97" s="215"/>
      <c r="F97" s="215"/>
      <c r="G97" s="215"/>
      <c r="H97" s="226" t="n">
        <v>0.0065</v>
      </c>
      <c r="I97" s="231" t="n">
        <f aca="false">ROUND(I95*H97,2)</f>
        <v>14.3</v>
      </c>
      <c r="J97" s="194"/>
    </row>
    <row r="98" customFormat="false" ht="19.5" hidden="false" customHeight="true" outlineLevel="0" collapsed="false">
      <c r="A98" s="214"/>
      <c r="B98" s="215" t="s">
        <v>138</v>
      </c>
      <c r="C98" s="215"/>
      <c r="D98" s="215"/>
      <c r="E98" s="215"/>
      <c r="F98" s="215"/>
      <c r="G98" s="215"/>
      <c r="H98" s="226" t="n">
        <v>0.03</v>
      </c>
      <c r="I98" s="231" t="n">
        <f aca="false">ROUND(I95*H98,2)</f>
        <v>65.99</v>
      </c>
      <c r="J98" s="194"/>
    </row>
    <row r="99" customFormat="false" ht="19.5" hidden="false" customHeight="true" outlineLevel="0" collapsed="false">
      <c r="A99" s="211"/>
      <c r="B99" s="215" t="s">
        <v>214</v>
      </c>
      <c r="C99" s="215"/>
      <c r="D99" s="215"/>
      <c r="E99" s="215"/>
      <c r="F99" s="215"/>
      <c r="G99" s="215"/>
      <c r="H99" s="266"/>
      <c r="I99" s="272"/>
      <c r="J99" s="230"/>
    </row>
    <row r="100" customFormat="false" ht="19.5" hidden="false" customHeight="true" outlineLevel="0" collapsed="false">
      <c r="A100" s="211"/>
      <c r="B100" s="215" t="s">
        <v>141</v>
      </c>
      <c r="C100" s="215"/>
      <c r="D100" s="215"/>
      <c r="E100" s="215"/>
      <c r="F100" s="215"/>
      <c r="G100" s="215"/>
      <c r="H100" s="226" t="n">
        <v>0.05</v>
      </c>
      <c r="I100" s="231" t="n">
        <f aca="false">ROUND(I95*H100,2)</f>
        <v>109.99</v>
      </c>
      <c r="J100" s="273"/>
    </row>
    <row r="101" customFormat="false" ht="19.5" hidden="false" customHeight="true" outlineLevel="0" collapsed="false">
      <c r="A101" s="307" t="s">
        <v>243</v>
      </c>
      <c r="B101" s="215"/>
      <c r="C101" s="215"/>
      <c r="D101" s="215"/>
      <c r="E101" s="215"/>
      <c r="F101" s="215"/>
      <c r="G101" s="215"/>
      <c r="H101" s="226"/>
      <c r="I101" s="231" t="n">
        <f aca="false">I97+I98+I100</f>
        <v>190.28</v>
      </c>
      <c r="J101" s="273"/>
    </row>
    <row r="102" customFormat="false" ht="19.5" hidden="false" customHeight="true" outlineLevel="0" collapsed="false">
      <c r="A102" s="211"/>
      <c r="B102" s="215" t="s">
        <v>215</v>
      </c>
      <c r="C102" s="215"/>
      <c r="D102" s="215"/>
      <c r="E102" s="215"/>
      <c r="F102" s="215"/>
      <c r="G102" s="215"/>
      <c r="H102" s="226" t="n">
        <v>0.045</v>
      </c>
      <c r="I102" s="231" t="n">
        <f aca="false">ROUND(H102*I95,2)</f>
        <v>98.99</v>
      </c>
      <c r="J102" s="273"/>
    </row>
    <row r="103" customFormat="false" ht="19.5" hidden="false" customHeight="true" outlineLevel="0" collapsed="false">
      <c r="A103" s="307" t="s">
        <v>70</v>
      </c>
      <c r="B103" s="215" t="s">
        <v>130</v>
      </c>
      <c r="C103" s="215"/>
      <c r="D103" s="215"/>
      <c r="E103" s="215"/>
      <c r="F103" s="215"/>
      <c r="G103" s="215"/>
      <c r="H103" s="211" t="n">
        <v>0</v>
      </c>
      <c r="I103" s="211" t="n">
        <f aca="false">ROUND(I104*H103,2)</f>
        <v>0</v>
      </c>
      <c r="J103" s="194"/>
    </row>
    <row r="104" customFormat="false" ht="19.5" hidden="false" customHeight="true" outlineLevel="0" collapsed="false">
      <c r="A104" s="298"/>
      <c r="B104" s="299" t="s">
        <v>131</v>
      </c>
      <c r="C104" s="299"/>
      <c r="D104" s="299"/>
      <c r="E104" s="299"/>
      <c r="F104" s="299"/>
      <c r="G104" s="299"/>
      <c r="H104" s="245"/>
      <c r="I104" s="229" t="n">
        <f aca="false">I112+I92</f>
        <v>1910.47</v>
      </c>
      <c r="J104" s="230"/>
    </row>
    <row r="105" customFormat="false" ht="19.5" hidden="false" customHeight="true" outlineLevel="0" collapsed="false">
      <c r="A105" s="294"/>
      <c r="B105" s="294" t="s">
        <v>72</v>
      </c>
      <c r="C105" s="294"/>
      <c r="D105" s="294"/>
      <c r="E105" s="294"/>
      <c r="F105" s="294"/>
      <c r="G105" s="294"/>
      <c r="H105" s="213" t="n">
        <f aca="false">SUM(H92:H103)</f>
        <v>0.1315</v>
      </c>
      <c r="I105" s="213" t="n">
        <f aca="false">ROUND(I92+I97+I98+I100+I103+I102,2)</f>
        <v>289.27</v>
      </c>
      <c r="J105" s="194"/>
    </row>
    <row r="106" customFormat="false" ht="36.75" hidden="false" customHeight="true" outlineLevel="0" collapsed="false">
      <c r="A106" s="300" t="s">
        <v>143</v>
      </c>
      <c r="B106" s="300"/>
      <c r="C106" s="300"/>
      <c r="D106" s="300"/>
      <c r="E106" s="300"/>
      <c r="F106" s="300"/>
      <c r="G106" s="300"/>
      <c r="H106" s="275"/>
      <c r="I106" s="220"/>
      <c r="J106" s="194"/>
    </row>
    <row r="107" customFormat="false" ht="36.75" hidden="false" customHeight="true" outlineLevel="0" collapsed="false">
      <c r="A107" s="211"/>
      <c r="B107" s="215" t="s">
        <v>144</v>
      </c>
      <c r="C107" s="215"/>
      <c r="D107" s="215"/>
      <c r="E107" s="215"/>
      <c r="F107" s="215"/>
      <c r="G107" s="215"/>
      <c r="H107" s="211"/>
      <c r="I107" s="231" t="s">
        <v>6</v>
      </c>
      <c r="J107" s="194"/>
    </row>
    <row r="108" customFormat="false" ht="19.5" hidden="false" customHeight="true" outlineLevel="0" collapsed="false">
      <c r="A108" s="307" t="s">
        <v>59</v>
      </c>
      <c r="B108" s="215" t="s">
        <v>145</v>
      </c>
      <c r="C108" s="215"/>
      <c r="D108" s="215"/>
      <c r="E108" s="215"/>
      <c r="F108" s="215"/>
      <c r="G108" s="215"/>
      <c r="H108" s="211"/>
      <c r="I108" s="231" t="n">
        <f aca="false">I20</f>
        <v>1207.08</v>
      </c>
      <c r="J108" s="194"/>
    </row>
    <row r="109" customFormat="false" ht="18.75" hidden="false" customHeight="true" outlineLevel="0" collapsed="false">
      <c r="A109" s="307" t="s">
        <v>61</v>
      </c>
      <c r="B109" s="215" t="s">
        <v>216</v>
      </c>
      <c r="C109" s="215"/>
      <c r="D109" s="215"/>
      <c r="E109" s="215"/>
      <c r="F109" s="215"/>
      <c r="G109" s="215"/>
      <c r="H109" s="211"/>
      <c r="I109" s="231" t="n">
        <f aca="false">I27</f>
        <v>90.76</v>
      </c>
      <c r="J109" s="194"/>
    </row>
    <row r="110" customFormat="false" ht="32.25" hidden="false" customHeight="true" outlineLevel="0" collapsed="false">
      <c r="A110" s="307" t="s">
        <v>70</v>
      </c>
      <c r="B110" s="249" t="s">
        <v>217</v>
      </c>
      <c r="C110" s="249"/>
      <c r="D110" s="249"/>
      <c r="E110" s="249"/>
      <c r="F110" s="249"/>
      <c r="G110" s="249"/>
      <c r="H110" s="277"/>
      <c r="I110" s="231" t="n">
        <f aca="false">I33</f>
        <v>0</v>
      </c>
      <c r="J110" s="276"/>
    </row>
    <row r="111" customFormat="false" ht="19.5" hidden="false" customHeight="true" outlineLevel="0" collapsed="false">
      <c r="A111" s="299" t="s">
        <v>78</v>
      </c>
      <c r="B111" s="299" t="s">
        <v>209</v>
      </c>
      <c r="C111" s="299"/>
      <c r="D111" s="299"/>
      <c r="E111" s="299"/>
      <c r="F111" s="299"/>
      <c r="G111" s="299"/>
      <c r="H111" s="228"/>
      <c r="I111" s="229" t="n">
        <f aca="false">I89</f>
        <v>612.63</v>
      </c>
      <c r="J111" s="194"/>
    </row>
    <row r="112" customFormat="false" ht="35.25" hidden="false" customHeight="true" outlineLevel="0" collapsed="false">
      <c r="A112" s="307" t="s">
        <v>218</v>
      </c>
      <c r="B112" s="307"/>
      <c r="C112" s="307"/>
      <c r="D112" s="307"/>
      <c r="E112" s="307"/>
      <c r="F112" s="307"/>
      <c r="G112" s="307"/>
      <c r="H112" s="277"/>
      <c r="I112" s="231" t="n">
        <f aca="false">SUM(I108:I111)</f>
        <v>1910.47</v>
      </c>
      <c r="J112" s="194"/>
    </row>
    <row r="113" customFormat="false" ht="20.25" hidden="false" customHeight="true" outlineLevel="0" collapsed="false">
      <c r="A113" s="299" t="s">
        <v>80</v>
      </c>
      <c r="B113" s="299" t="s">
        <v>219</v>
      </c>
      <c r="C113" s="299"/>
      <c r="D113" s="299"/>
      <c r="E113" s="299"/>
      <c r="F113" s="299"/>
      <c r="G113" s="299"/>
      <c r="H113" s="228"/>
      <c r="I113" s="229" t="n">
        <f aca="false">I105</f>
        <v>289.27</v>
      </c>
      <c r="J113" s="194"/>
    </row>
    <row r="114" customFormat="false" ht="20.25" hidden="false" customHeight="true" outlineLevel="0" collapsed="false">
      <c r="A114" s="210" t="s">
        <v>152</v>
      </c>
      <c r="B114" s="210"/>
      <c r="C114" s="210"/>
      <c r="D114" s="210"/>
      <c r="E114" s="210"/>
      <c r="F114" s="210"/>
      <c r="G114" s="210"/>
      <c r="H114" s="210"/>
      <c r="I114" s="210" t="n">
        <f aca="false">SUM(I112:I113)</f>
        <v>2199.74</v>
      </c>
      <c r="J114" s="194"/>
    </row>
    <row r="115" customFormat="false" ht="20.25" hidden="false" customHeight="true" outlineLevel="0" collapsed="false">
      <c r="J115" s="194"/>
    </row>
    <row r="116" customFormat="false" ht="20.25" hidden="false" customHeight="true" outlineLevel="0" collapsed="false">
      <c r="A116" s="319" t="s">
        <v>244</v>
      </c>
      <c r="B116" s="319"/>
      <c r="C116" s="319"/>
      <c r="D116" s="319"/>
      <c r="E116" s="319"/>
      <c r="F116" s="319"/>
      <c r="G116" s="319"/>
      <c r="H116" s="319"/>
      <c r="J116" s="194"/>
    </row>
    <row r="117" customFormat="false" ht="12" hidden="false" customHeight="true" outlineLevel="0" collapsed="false">
      <c r="A117" s="320" t="s">
        <v>242</v>
      </c>
      <c r="B117" s="320"/>
      <c r="C117" s="320"/>
      <c r="D117" s="320"/>
      <c r="E117" s="320"/>
      <c r="F117" s="320"/>
      <c r="G117" s="320"/>
      <c r="H117" s="320"/>
    </row>
    <row r="118" customFormat="false" ht="33.75" hidden="false" customHeight="true" outlineLevel="0" collapsed="false">
      <c r="A118" s="313" t="s">
        <v>235</v>
      </c>
      <c r="B118" s="313"/>
      <c r="C118" s="313"/>
      <c r="D118" s="313"/>
      <c r="E118" s="314" t="s">
        <v>236</v>
      </c>
      <c r="F118" s="314"/>
      <c r="G118" s="314" t="s">
        <v>237</v>
      </c>
      <c r="H118" s="314"/>
    </row>
    <row r="119" customFormat="false" ht="19.5" hidden="false" customHeight="true" outlineLevel="0" collapsed="false">
      <c r="A119" s="315" t="n">
        <f aca="false">I114/220</f>
        <v>9.99881818181818</v>
      </c>
      <c r="B119" s="315"/>
      <c r="C119" s="315"/>
      <c r="D119" s="315"/>
      <c r="E119" s="315" t="n">
        <f aca="false">A119*1.7</f>
        <v>16.9979909090909</v>
      </c>
      <c r="F119" s="315"/>
      <c r="G119" s="315" t="n">
        <f aca="false">A119*2</f>
        <v>19.9976363636364</v>
      </c>
      <c r="H119" s="315"/>
    </row>
    <row r="65514" customFormat="false" ht="12.75" hidden="false" customHeight="true" outlineLevel="0" collapsed="false"/>
    <row r="65515" customFormat="false" ht="12.75" hidden="false" customHeight="true" outlineLevel="0" collapsed="false"/>
    <row r="65516" customFormat="false" ht="12.75" hidden="false" customHeight="true" outlineLevel="0" collapsed="false"/>
    <row r="65517" customFormat="false" ht="12.75" hidden="false" customHeight="true" outlineLevel="0" collapsed="false"/>
    <row r="65518" customFormat="false" ht="12.75" hidden="false" customHeight="true" outlineLevel="0" collapsed="false"/>
    <row r="65519" customFormat="false" ht="12.75" hidden="false" customHeight="true" outlineLevel="0" collapsed="false"/>
    <row r="65520" customFormat="false" ht="12.75" hidden="false" customHeight="true" outlineLevel="0" collapsed="false"/>
    <row r="65521" customFormat="false" ht="12.75" hidden="false" customHeight="true" outlineLevel="0" collapsed="false"/>
    <row r="65522" customFormat="false" ht="12.75" hidden="false" customHeight="true" outlineLevel="0" collapsed="false"/>
    <row r="65523" customFormat="false" ht="12.75" hidden="false" customHeight="true" outlineLevel="0" collapsed="false"/>
    <row r="65524" customFormat="false" ht="12.75" hidden="false" customHeight="true" outlineLevel="0" collapsed="false"/>
    <row r="65525" customFormat="false" ht="12.75" hidden="false" customHeight="true" outlineLevel="0" collapsed="false"/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  <row r="65533" customFormat="false" ht="12.75" hidden="false" customHeight="true" outlineLevel="0" collapsed="false"/>
    <row r="65534" customFormat="false" ht="12.75" hidden="false" customHeight="true" outlineLevel="0" collapsed="false"/>
    <row r="65535" customFormat="false" ht="12.75" hidden="false" customHeight="true" outlineLevel="0" collapsed="false"/>
  </sheetData>
  <mergeCells count="111">
    <mergeCell ref="A1:I1"/>
    <mergeCell ref="A2:I2"/>
    <mergeCell ref="A3:I3"/>
    <mergeCell ref="A4:I4"/>
    <mergeCell ref="A7:I7"/>
    <mergeCell ref="F8:G8"/>
    <mergeCell ref="A9:G9"/>
    <mergeCell ref="A10:G10"/>
    <mergeCell ref="A11:G11"/>
    <mergeCell ref="B12:G12"/>
    <mergeCell ref="B13:G13"/>
    <mergeCell ref="B14:G14"/>
    <mergeCell ref="B15:G15"/>
    <mergeCell ref="A16:G16"/>
    <mergeCell ref="B17:G17"/>
    <mergeCell ref="B18:G18"/>
    <mergeCell ref="B19:G19"/>
    <mergeCell ref="B20:G20"/>
    <mergeCell ref="A21:G21"/>
    <mergeCell ref="B22:G22"/>
    <mergeCell ref="B23:G23"/>
    <mergeCell ref="B24:G24"/>
    <mergeCell ref="B25:G25"/>
    <mergeCell ref="B26:G26"/>
    <mergeCell ref="B27:G27"/>
    <mergeCell ref="A28:G28"/>
    <mergeCell ref="B29:G29"/>
    <mergeCell ref="B30:G30"/>
    <mergeCell ref="B31:G31"/>
    <mergeCell ref="B32:G32"/>
    <mergeCell ref="B33:G33"/>
    <mergeCell ref="A34:G34"/>
    <mergeCell ref="A35:G35"/>
    <mergeCell ref="B36:G36"/>
    <mergeCell ref="A46:G46"/>
    <mergeCell ref="B47:G47"/>
    <mergeCell ref="B48:G48"/>
    <mergeCell ref="B49:G49"/>
    <mergeCell ref="A50:G50"/>
    <mergeCell ref="B51:G51"/>
    <mergeCell ref="A52:G52"/>
    <mergeCell ref="A53:G53"/>
    <mergeCell ref="B54:G54"/>
    <mergeCell ref="B55:G55"/>
    <mergeCell ref="B56:G56"/>
    <mergeCell ref="B57:G57"/>
    <mergeCell ref="B58:G58"/>
    <mergeCell ref="A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A72:G72"/>
    <mergeCell ref="B73:G73"/>
    <mergeCell ref="B74:G74"/>
    <mergeCell ref="B75:G75"/>
    <mergeCell ref="B76:G76"/>
    <mergeCell ref="B77:G77"/>
    <mergeCell ref="B78:G78"/>
    <mergeCell ref="A79:G79"/>
    <mergeCell ref="B80:G80"/>
    <mergeCell ref="A81:G81"/>
    <mergeCell ref="A82:G82"/>
    <mergeCell ref="B83:G83"/>
    <mergeCell ref="B84:G84"/>
    <mergeCell ref="B85:G85"/>
    <mergeCell ref="B86:G86"/>
    <mergeCell ref="K86:Q86"/>
    <mergeCell ref="B87:G87"/>
    <mergeCell ref="B88:G88"/>
    <mergeCell ref="A89:G89"/>
    <mergeCell ref="A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A105:G105"/>
    <mergeCell ref="A106:G106"/>
    <mergeCell ref="B107:G107"/>
    <mergeCell ref="B108:G108"/>
    <mergeCell ref="B109:G109"/>
    <mergeCell ref="B110:G110"/>
    <mergeCell ref="A111:G111"/>
    <mergeCell ref="A112:G112"/>
    <mergeCell ref="A113:G113"/>
    <mergeCell ref="A114:G114"/>
    <mergeCell ref="A116:H116"/>
    <mergeCell ref="A117:H117"/>
    <mergeCell ref="A118:D118"/>
    <mergeCell ref="E118:F118"/>
    <mergeCell ref="G118:H118"/>
    <mergeCell ref="A119:D119"/>
    <mergeCell ref="E119:F119"/>
    <mergeCell ref="G119:H119"/>
  </mergeCells>
  <printOptions headings="false" gridLines="false" gridLinesSet="true" horizontalCentered="true" verticalCentered="false"/>
  <pageMargins left="0.708333333333333" right="0.708333333333333" top="0.747916666666667" bottom="0.747916666666667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&amp;RPregão Eletrônico nº XXX/XXXX</oddHeader>
    <oddFooter>&amp;LAnexo II do Edital&amp;C&amp;A&amp;R&amp;P/&amp;N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K124"/>
  <sheetViews>
    <sheetView showFormulas="false" showGridLines="true" showRowColHeaders="true" showZeros="false" rightToLeft="false" tabSelected="tru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33"/>
    <col collapsed="false" customWidth="true" hidden="false" outlineLevel="0" max="6" min="6" style="23" width="8.34"/>
    <col collapsed="false" customWidth="true" hidden="false" outlineLevel="0" max="7" min="7" style="23" width="6.44"/>
    <col collapsed="false" customWidth="true" hidden="true" outlineLevel="0" max="8" min="8" style="23" width="13.67"/>
    <col collapsed="false" customWidth="true" hidden="false" outlineLevel="0" max="9" min="9" style="23" width="13.67"/>
    <col collapsed="false" customWidth="true" hidden="false" outlineLevel="0" max="10" min="10" style="23" width="22.44"/>
    <col collapsed="false" customWidth="true" hidden="false" outlineLevel="0" max="11" min="11" style="23" width="11.44"/>
    <col collapsed="false" customWidth="false" hidden="false" outlineLevel="0" max="16384" min="12" style="23" width="9.11"/>
  </cols>
  <sheetData>
    <row r="1" customFormat="false" ht="23.25" hidden="false" customHeight="true" outlineLevel="0" collapsed="false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customFormat="false" ht="27.75" hidden="false" customHeight="true" outlineLevel="0" collapsed="false">
      <c r="A2" s="103" t="s">
        <v>245</v>
      </c>
      <c r="B2" s="103"/>
      <c r="C2" s="103"/>
      <c r="D2" s="103"/>
      <c r="E2" s="103"/>
      <c r="F2" s="103"/>
      <c r="G2" s="103"/>
      <c r="H2" s="103"/>
      <c r="I2" s="103"/>
      <c r="J2" s="103"/>
    </row>
    <row r="3" customFormat="false" ht="19.5" hidden="false" customHeight="true" outlineLevel="0" collapsed="false">
      <c r="A3" s="195"/>
      <c r="B3" s="195"/>
      <c r="C3" s="195"/>
      <c r="D3" s="195"/>
      <c r="E3" s="195"/>
      <c r="F3" s="195"/>
      <c r="G3" s="195"/>
      <c r="H3" s="195"/>
      <c r="I3" s="195"/>
      <c r="J3" s="195"/>
    </row>
    <row r="4" customFormat="false" ht="19.5" hidden="false" customHeight="true" outlineLevel="0" collapsed="false">
      <c r="A4" s="195"/>
      <c r="B4" s="195"/>
      <c r="C4" s="195"/>
      <c r="D4" s="195"/>
      <c r="E4" s="195"/>
      <c r="F4" s="195"/>
      <c r="G4" s="195"/>
      <c r="H4" s="195"/>
      <c r="I4" s="195"/>
      <c r="J4" s="195"/>
    </row>
    <row r="5" customFormat="false" ht="19.5" hidden="false" customHeight="true" outlineLevel="0" collapsed="false">
      <c r="A5" s="26"/>
      <c r="B5" s="27"/>
      <c r="C5" s="27"/>
      <c r="D5" s="27"/>
      <c r="E5" s="27"/>
      <c r="F5" s="27"/>
      <c r="H5" s="27"/>
      <c r="I5" s="27"/>
      <c r="J5" s="28"/>
    </row>
    <row r="6" customFormat="false" ht="19.5" hidden="false" customHeight="true" outlineLevel="0" collapsed="false">
      <c r="A6" s="29" t="s">
        <v>38</v>
      </c>
      <c r="B6" s="29"/>
      <c r="C6" s="29"/>
      <c r="D6" s="30"/>
      <c r="E6" s="30"/>
      <c r="F6" s="30"/>
      <c r="G6" s="31"/>
      <c r="H6" s="32"/>
      <c r="I6" s="32"/>
      <c r="J6" s="33"/>
    </row>
    <row r="7" customFormat="false" ht="19.5" hidden="false" customHeight="true" outlineLevel="0" collapsed="false">
      <c r="A7" s="29" t="s">
        <v>39</v>
      </c>
      <c r="B7" s="29"/>
      <c r="C7" s="29"/>
      <c r="D7" s="34"/>
      <c r="E7" s="34"/>
      <c r="F7" s="34"/>
      <c r="G7" s="31"/>
      <c r="H7" s="32"/>
      <c r="I7" s="32"/>
      <c r="J7" s="33"/>
    </row>
    <row r="8" customFormat="false" ht="19.5" hidden="false" customHeight="true" outlineLevel="0" collapsed="false">
      <c r="A8" s="29" t="s">
        <v>40</v>
      </c>
      <c r="B8" s="29"/>
      <c r="C8" s="29"/>
      <c r="D8" s="29"/>
      <c r="E8" s="34"/>
      <c r="F8" s="34"/>
      <c r="G8" s="31"/>
      <c r="H8" s="32"/>
      <c r="I8" s="32"/>
      <c r="J8" s="33"/>
    </row>
    <row r="9" customFormat="false" ht="19.5" hidden="false" customHeight="true" outlineLevel="0" collapsed="false">
      <c r="A9" s="29" t="s">
        <v>41</v>
      </c>
      <c r="B9" s="35"/>
      <c r="C9" s="35"/>
      <c r="D9" s="36"/>
      <c r="E9" s="36"/>
      <c r="F9" s="32"/>
      <c r="G9" s="31"/>
      <c r="H9" s="32"/>
      <c r="I9" s="32"/>
      <c r="J9" s="33"/>
    </row>
    <row r="10" customFormat="false" ht="19.5" hidden="false" customHeight="true" outlineLevel="0" collapsed="false">
      <c r="A10" s="29" t="s">
        <v>42</v>
      </c>
      <c r="B10" s="35"/>
      <c r="C10" s="35"/>
      <c r="D10" s="32"/>
      <c r="E10" s="32"/>
      <c r="F10" s="32"/>
      <c r="G10" s="36"/>
      <c r="H10" s="36"/>
      <c r="I10" s="36"/>
      <c r="J10" s="33"/>
    </row>
    <row r="11" customFormat="false" ht="19.5" hidden="false" customHeight="true" outlineLevel="0" collapsed="false">
      <c r="A11" s="29" t="s">
        <v>156</v>
      </c>
      <c r="B11" s="29"/>
      <c r="C11" s="29"/>
      <c r="D11" s="36"/>
      <c r="E11" s="36"/>
      <c r="F11" s="36"/>
      <c r="G11" s="104" t="s">
        <v>157</v>
      </c>
      <c r="H11" s="104"/>
      <c r="I11" s="104"/>
      <c r="J11" s="105"/>
    </row>
    <row r="12" customFormat="false" ht="19.5" hidden="false" customHeight="true" outlineLevel="0" collapsed="false">
      <c r="A12" s="39" t="s">
        <v>45</v>
      </c>
      <c r="B12" s="39"/>
      <c r="C12" s="39"/>
      <c r="D12" s="36"/>
      <c r="E12" s="36"/>
      <c r="F12" s="40"/>
      <c r="G12" s="40"/>
      <c r="H12" s="40"/>
      <c r="I12" s="40"/>
      <c r="J12" s="41"/>
    </row>
    <row r="13" customFormat="false" ht="19.5" hidden="false" customHeight="true" outlineLevel="0" collapsed="false">
      <c r="A13" s="39" t="s">
        <v>46</v>
      </c>
      <c r="B13" s="39"/>
      <c r="C13" s="39"/>
      <c r="D13" s="42"/>
      <c r="E13" s="42"/>
      <c r="F13" s="40"/>
      <c r="G13" s="40"/>
      <c r="H13" s="40"/>
      <c r="I13" s="40"/>
      <c r="J13" s="41"/>
    </row>
    <row r="14" s="47" customFormat="true" ht="17.25" hidden="false" customHeight="true" outlineLevel="0" collapsed="false">
      <c r="A14" s="43" t="s">
        <v>47</v>
      </c>
      <c r="B14" s="43"/>
      <c r="C14" s="44"/>
      <c r="D14" s="42"/>
      <c r="E14" s="42"/>
      <c r="F14" s="40"/>
      <c r="G14" s="40"/>
      <c r="H14" s="45"/>
      <c r="I14" s="45"/>
      <c r="J14" s="46"/>
    </row>
    <row r="15" s="47" customFormat="true" ht="17.25" hidden="false" customHeight="true" outlineLevel="0" collapsed="false">
      <c r="A15" s="48" t="s">
        <v>48</v>
      </c>
      <c r="B15" s="49"/>
      <c r="C15" s="50"/>
      <c r="D15" s="51"/>
      <c r="E15" s="51"/>
      <c r="F15" s="52"/>
      <c r="G15" s="53"/>
      <c r="H15" s="53"/>
      <c r="I15" s="53"/>
      <c r="J15" s="54"/>
    </row>
    <row r="16" customFormat="false" ht="23.25" hidden="false" customHeight="true" outlineLevel="0" collapsed="false">
      <c r="A16" s="55" t="s">
        <v>49</v>
      </c>
      <c r="B16" s="55"/>
      <c r="C16" s="55"/>
      <c r="D16" s="55"/>
      <c r="E16" s="55"/>
      <c r="F16" s="55"/>
      <c r="G16" s="55"/>
      <c r="H16" s="55"/>
      <c r="I16" s="55"/>
      <c r="J16" s="55"/>
    </row>
    <row r="17" customFormat="false" ht="19.5" hidden="false" customHeight="true" outlineLevel="0" collapsed="false">
      <c r="A17" s="56" t="s">
        <v>50</v>
      </c>
      <c r="B17" s="56"/>
      <c r="C17" s="56"/>
      <c r="D17" s="56"/>
      <c r="E17" s="56"/>
      <c r="F17" s="56"/>
      <c r="G17" s="56"/>
      <c r="H17" s="56"/>
      <c r="I17" s="56"/>
      <c r="J17" s="56"/>
    </row>
    <row r="18" customFormat="false" ht="36.75" hidden="false" customHeight="true" outlineLevel="0" collapsed="false">
      <c r="A18" s="57" t="s">
        <v>51</v>
      </c>
      <c r="B18" s="57"/>
      <c r="C18" s="57"/>
      <c r="D18" s="57"/>
      <c r="E18" s="57"/>
      <c r="F18" s="57"/>
      <c r="G18" s="57"/>
      <c r="H18" s="57"/>
      <c r="I18" s="57"/>
      <c r="J18" s="57"/>
    </row>
    <row r="19" customFormat="false" ht="24" hidden="false" customHeight="true" outlineLevel="0" collapsed="false">
      <c r="A19" s="58" t="n">
        <v>1</v>
      </c>
      <c r="B19" s="59" t="s">
        <v>52</v>
      </c>
      <c r="C19" s="60"/>
      <c r="D19" s="60"/>
      <c r="E19" s="60"/>
      <c r="F19" s="60"/>
      <c r="G19" s="60"/>
      <c r="H19" s="61"/>
      <c r="I19" s="62"/>
      <c r="J19" s="63" t="s">
        <v>167</v>
      </c>
    </row>
    <row r="20" customFormat="false" ht="23.25" hidden="false" customHeight="true" outlineLevel="0" collapsed="false">
      <c r="A20" s="58" t="n">
        <v>2</v>
      </c>
      <c r="B20" s="64" t="s">
        <v>53</v>
      </c>
      <c r="C20" s="64"/>
      <c r="D20" s="64"/>
      <c r="E20" s="64"/>
      <c r="F20" s="64"/>
      <c r="G20" s="64"/>
      <c r="H20" s="64"/>
      <c r="I20" s="64"/>
      <c r="J20" s="65"/>
    </row>
    <row r="21" customFormat="false" ht="21" hidden="false" customHeight="true" outlineLevel="0" collapsed="false">
      <c r="A21" s="58" t="n">
        <v>3</v>
      </c>
      <c r="B21" s="64" t="s">
        <v>54</v>
      </c>
      <c r="C21" s="64"/>
      <c r="D21" s="64"/>
      <c r="E21" s="64"/>
      <c r="F21" s="64"/>
      <c r="G21" s="64"/>
      <c r="H21" s="64"/>
      <c r="I21" s="64"/>
      <c r="J21" s="63"/>
    </row>
    <row r="22" customFormat="false" ht="20.25" hidden="false" customHeight="true" outlineLevel="0" collapsed="false">
      <c r="A22" s="58" t="n">
        <v>4</v>
      </c>
      <c r="B22" s="64" t="s">
        <v>55</v>
      </c>
      <c r="C22" s="64"/>
      <c r="D22" s="64"/>
      <c r="E22" s="64"/>
      <c r="F22" s="64"/>
      <c r="G22" s="64"/>
      <c r="H22" s="64"/>
      <c r="I22" s="64"/>
      <c r="J22" s="66" t="s">
        <v>246</v>
      </c>
    </row>
    <row r="23" customFormat="false" ht="19.5" hidden="false" customHeight="true" outlineLevel="0" collapsed="false">
      <c r="A23" s="67" t="s">
        <v>56</v>
      </c>
      <c r="B23" s="67"/>
      <c r="C23" s="67"/>
      <c r="D23" s="67"/>
      <c r="E23" s="67"/>
      <c r="F23" s="67"/>
      <c r="G23" s="67"/>
      <c r="H23" s="67"/>
      <c r="I23" s="67"/>
      <c r="J23" s="67"/>
    </row>
    <row r="24" customFormat="false" ht="19.5" hidden="false" customHeight="true" outlineLevel="0" collapsed="false">
      <c r="A24" s="68" t="n">
        <v>1</v>
      </c>
      <c r="B24" s="69" t="s">
        <v>57</v>
      </c>
      <c r="C24" s="69"/>
      <c r="D24" s="69"/>
      <c r="E24" s="69"/>
      <c r="F24" s="69"/>
      <c r="G24" s="69"/>
      <c r="H24" s="70" t="s">
        <v>58</v>
      </c>
      <c r="I24" s="70" t="s">
        <v>58</v>
      </c>
      <c r="J24" s="71" t="s">
        <v>6</v>
      </c>
    </row>
    <row r="25" customFormat="false" ht="19.5" hidden="false" customHeight="true" outlineLevel="0" collapsed="false">
      <c r="A25" s="58" t="s">
        <v>59</v>
      </c>
      <c r="B25" s="72" t="s">
        <v>60</v>
      </c>
      <c r="C25" s="72"/>
      <c r="D25" s="72"/>
      <c r="E25" s="72"/>
      <c r="F25" s="72"/>
      <c r="G25" s="72"/>
      <c r="H25" s="72"/>
      <c r="I25" s="72"/>
      <c r="J25" s="73"/>
    </row>
    <row r="26" customFormat="false" ht="19.5" hidden="false" customHeight="true" outlineLevel="0" collapsed="false">
      <c r="A26" s="58" t="s">
        <v>61</v>
      </c>
      <c r="B26" s="74" t="s">
        <v>62</v>
      </c>
      <c r="C26" s="74"/>
      <c r="D26" s="74"/>
      <c r="E26" s="74"/>
      <c r="F26" s="74"/>
      <c r="G26" s="74"/>
      <c r="H26" s="75" t="n">
        <v>0.3</v>
      </c>
      <c r="I26" s="75"/>
      <c r="J26" s="73"/>
    </row>
    <row r="27" customFormat="false" ht="19.5" hidden="false" customHeight="true" outlineLevel="0" collapsed="false">
      <c r="A27" s="76"/>
      <c r="B27" s="77" t="s">
        <v>63</v>
      </c>
      <c r="C27" s="77"/>
      <c r="D27" s="77"/>
      <c r="E27" s="77"/>
      <c r="F27" s="77"/>
      <c r="G27" s="77"/>
      <c r="H27" s="77"/>
      <c r="I27" s="77"/>
      <c r="J27" s="78"/>
    </row>
    <row r="28" customFormat="false" ht="19.5" hidden="false" customHeight="true" outlineLevel="0" collapsed="false">
      <c r="A28" s="67" t="s">
        <v>64</v>
      </c>
      <c r="B28" s="67"/>
      <c r="C28" s="67"/>
      <c r="D28" s="67"/>
      <c r="E28" s="67"/>
      <c r="F28" s="67"/>
      <c r="G28" s="67"/>
      <c r="H28" s="67"/>
      <c r="I28" s="67"/>
      <c r="J28" s="67"/>
    </row>
    <row r="29" customFormat="false" ht="19.5" hidden="false" customHeight="true" outlineLevel="0" collapsed="false">
      <c r="A29" s="67" t="s">
        <v>65</v>
      </c>
      <c r="B29" s="67"/>
      <c r="C29" s="67"/>
      <c r="D29" s="67"/>
      <c r="E29" s="67"/>
      <c r="F29" s="67"/>
      <c r="G29" s="67"/>
      <c r="H29" s="67"/>
      <c r="I29" s="67"/>
      <c r="J29" s="67"/>
    </row>
    <row r="30" customFormat="false" ht="19.5" hidden="false" customHeight="true" outlineLevel="0" collapsed="false">
      <c r="A30" s="68" t="s">
        <v>18</v>
      </c>
      <c r="B30" s="69" t="s">
        <v>66</v>
      </c>
      <c r="C30" s="69"/>
      <c r="D30" s="69"/>
      <c r="E30" s="69"/>
      <c r="F30" s="69"/>
      <c r="G30" s="69"/>
      <c r="H30" s="69"/>
      <c r="I30" s="69"/>
      <c r="J30" s="71" t="s">
        <v>6</v>
      </c>
    </row>
    <row r="31" customFormat="false" ht="19.5" hidden="false" customHeight="true" outlineLevel="0" collapsed="false">
      <c r="A31" s="58" t="s">
        <v>59</v>
      </c>
      <c r="B31" s="79" t="s">
        <v>67</v>
      </c>
      <c r="C31" s="79"/>
      <c r="D31" s="79"/>
      <c r="E31" s="79"/>
      <c r="F31" s="79"/>
      <c r="G31" s="79"/>
      <c r="H31" s="79"/>
      <c r="I31" s="79"/>
      <c r="J31" s="80"/>
    </row>
    <row r="32" customFormat="false" ht="19.5" hidden="false" customHeight="true" outlineLevel="0" collapsed="false">
      <c r="A32" s="58" t="s">
        <v>61</v>
      </c>
      <c r="B32" s="72" t="s">
        <v>68</v>
      </c>
      <c r="C32" s="72"/>
      <c r="D32" s="72"/>
      <c r="E32" s="72"/>
      <c r="F32" s="72"/>
      <c r="G32" s="72"/>
      <c r="H32" s="72"/>
      <c r="I32" s="72"/>
      <c r="J32" s="80"/>
    </row>
    <row r="33" customFormat="false" ht="19.5" hidden="false" customHeight="true" outlineLevel="0" collapsed="false">
      <c r="A33" s="81" t="s">
        <v>69</v>
      </c>
      <c r="B33" s="81"/>
      <c r="C33" s="81"/>
      <c r="D33" s="81"/>
      <c r="E33" s="81"/>
      <c r="F33" s="81"/>
      <c r="G33" s="81"/>
      <c r="H33" s="81"/>
      <c r="I33" s="81"/>
      <c r="J33" s="78"/>
    </row>
    <row r="34" customFormat="false" ht="19.5" hidden="false" customHeight="true" outlineLevel="0" collapsed="false">
      <c r="A34" s="58" t="s">
        <v>70</v>
      </c>
      <c r="B34" s="72" t="s">
        <v>71</v>
      </c>
      <c r="C34" s="72"/>
      <c r="D34" s="72"/>
      <c r="E34" s="72"/>
      <c r="F34" s="72"/>
      <c r="G34" s="72"/>
      <c r="H34" s="72"/>
      <c r="I34" s="72"/>
      <c r="J34" s="80"/>
    </row>
    <row r="35" customFormat="false" ht="19.5" hidden="false" customHeight="true" outlineLevel="0" collapsed="false">
      <c r="A35" s="81" t="s">
        <v>72</v>
      </c>
      <c r="B35" s="81"/>
      <c r="C35" s="81"/>
      <c r="D35" s="81"/>
      <c r="E35" s="81"/>
      <c r="F35" s="81"/>
      <c r="G35" s="81"/>
      <c r="H35" s="81"/>
      <c r="I35" s="81"/>
      <c r="J35" s="78"/>
    </row>
    <row r="36" customFormat="false" ht="30" hidden="false" customHeight="true" outlineLevel="0" collapsed="false">
      <c r="A36" s="82" t="s">
        <v>73</v>
      </c>
      <c r="B36" s="82"/>
      <c r="C36" s="82"/>
      <c r="D36" s="82"/>
      <c r="E36" s="82"/>
      <c r="F36" s="82"/>
      <c r="G36" s="82"/>
      <c r="H36" s="82"/>
      <c r="I36" s="82"/>
      <c r="J36" s="82"/>
    </row>
    <row r="37" customFormat="false" ht="19.5" hidden="false" customHeight="true" outlineLevel="0" collapsed="false">
      <c r="A37" s="68" t="s">
        <v>20</v>
      </c>
      <c r="B37" s="83" t="s">
        <v>74</v>
      </c>
      <c r="C37" s="83"/>
      <c r="D37" s="83"/>
      <c r="E37" s="83"/>
      <c r="F37" s="83"/>
      <c r="G37" s="83"/>
      <c r="H37" s="84"/>
      <c r="I37" s="70" t="s">
        <v>58</v>
      </c>
      <c r="J37" s="71" t="s">
        <v>6</v>
      </c>
    </row>
    <row r="38" customFormat="false" ht="19.5" hidden="false" customHeight="true" outlineLevel="0" collapsed="false">
      <c r="A38" s="58" t="s">
        <v>59</v>
      </c>
      <c r="B38" s="85" t="s">
        <v>75</v>
      </c>
      <c r="C38" s="85"/>
      <c r="D38" s="85"/>
      <c r="E38" s="85"/>
      <c r="F38" s="85"/>
      <c r="G38" s="85"/>
      <c r="H38" s="60"/>
      <c r="I38" s="75"/>
      <c r="J38" s="80"/>
    </row>
    <row r="39" customFormat="false" ht="19.5" hidden="false" customHeight="true" outlineLevel="0" collapsed="false">
      <c r="A39" s="58" t="s">
        <v>61</v>
      </c>
      <c r="B39" s="85" t="s">
        <v>76</v>
      </c>
      <c r="C39" s="85"/>
      <c r="D39" s="85"/>
      <c r="E39" s="85"/>
      <c r="F39" s="85"/>
      <c r="G39" s="85"/>
      <c r="H39" s="86"/>
      <c r="I39" s="75"/>
      <c r="J39" s="80"/>
    </row>
    <row r="40" customFormat="false" ht="19.5" hidden="false" customHeight="true" outlineLevel="0" collapsed="false">
      <c r="A40" s="58" t="s">
        <v>70</v>
      </c>
      <c r="B40" s="85" t="s">
        <v>77</v>
      </c>
      <c r="C40" s="85"/>
      <c r="D40" s="85"/>
      <c r="E40" s="85"/>
      <c r="F40" s="85"/>
      <c r="G40" s="85"/>
      <c r="H40" s="87"/>
      <c r="I40" s="75"/>
      <c r="J40" s="80"/>
    </row>
    <row r="41" customFormat="false" ht="19.5" hidden="false" customHeight="true" outlineLevel="0" collapsed="false">
      <c r="A41" s="58" t="s">
        <v>78</v>
      </c>
      <c r="B41" s="85" t="s">
        <v>79</v>
      </c>
      <c r="C41" s="85"/>
      <c r="D41" s="85"/>
      <c r="E41" s="85"/>
      <c r="F41" s="85"/>
      <c r="G41" s="85"/>
      <c r="H41" s="87"/>
      <c r="I41" s="75"/>
      <c r="J41" s="80"/>
    </row>
    <row r="42" customFormat="false" ht="19.5" hidden="false" customHeight="true" outlineLevel="0" collapsed="false">
      <c r="A42" s="58" t="s">
        <v>80</v>
      </c>
      <c r="B42" s="85" t="s">
        <v>81</v>
      </c>
      <c r="C42" s="85"/>
      <c r="D42" s="85"/>
      <c r="E42" s="85"/>
      <c r="F42" s="85"/>
      <c r="G42" s="85"/>
      <c r="H42" s="87"/>
      <c r="I42" s="75"/>
      <c r="J42" s="80"/>
    </row>
    <row r="43" customFormat="false" ht="19.5" hidden="false" customHeight="true" outlineLevel="0" collapsed="false">
      <c r="A43" s="58" t="s">
        <v>82</v>
      </c>
      <c r="B43" s="85" t="s">
        <v>159</v>
      </c>
      <c r="C43" s="85"/>
      <c r="D43" s="85"/>
      <c r="E43" s="85"/>
      <c r="F43" s="85"/>
      <c r="G43" s="85"/>
      <c r="H43" s="87"/>
      <c r="I43" s="75"/>
      <c r="J43" s="80"/>
    </row>
    <row r="44" customFormat="false" ht="19.5" hidden="false" customHeight="true" outlineLevel="0" collapsed="false">
      <c r="A44" s="58" t="s">
        <v>84</v>
      </c>
      <c r="B44" s="85" t="s">
        <v>85</v>
      </c>
      <c r="C44" s="85"/>
      <c r="D44" s="85"/>
      <c r="E44" s="85"/>
      <c r="F44" s="85"/>
      <c r="G44" s="85"/>
      <c r="H44" s="87"/>
      <c r="I44" s="75"/>
      <c r="J44" s="80"/>
    </row>
    <row r="45" customFormat="false" ht="19.5" hidden="false" customHeight="true" outlineLevel="0" collapsed="false">
      <c r="A45" s="58" t="s">
        <v>86</v>
      </c>
      <c r="B45" s="85" t="s">
        <v>87</v>
      </c>
      <c r="C45" s="85"/>
      <c r="D45" s="85"/>
      <c r="E45" s="85"/>
      <c r="F45" s="85"/>
      <c r="G45" s="85"/>
      <c r="H45" s="87"/>
      <c r="I45" s="75"/>
      <c r="J45" s="80"/>
    </row>
    <row r="46" customFormat="false" ht="19.5" hidden="false" customHeight="true" outlineLevel="0" collapsed="false">
      <c r="A46" s="88" t="s">
        <v>72</v>
      </c>
      <c r="B46" s="88"/>
      <c r="C46" s="88"/>
      <c r="D46" s="88"/>
      <c r="E46" s="88"/>
      <c r="F46" s="88"/>
      <c r="G46" s="88"/>
      <c r="H46" s="87"/>
      <c r="I46" s="89"/>
      <c r="J46" s="78"/>
    </row>
    <row r="47" customFormat="false" ht="19.5" hidden="false" customHeight="true" outlineLevel="0" collapsed="false">
      <c r="A47" s="67" t="s">
        <v>88</v>
      </c>
      <c r="B47" s="67"/>
      <c r="C47" s="67"/>
      <c r="D47" s="67"/>
      <c r="E47" s="67"/>
      <c r="F47" s="67"/>
      <c r="G47" s="67"/>
      <c r="H47" s="67"/>
      <c r="I47" s="67"/>
      <c r="J47" s="67"/>
    </row>
    <row r="48" customFormat="false" ht="19.5" hidden="false" customHeight="true" outlineLevel="0" collapsed="false">
      <c r="A48" s="68" t="n">
        <v>2</v>
      </c>
      <c r="B48" s="71" t="s">
        <v>89</v>
      </c>
      <c r="C48" s="71"/>
      <c r="D48" s="71"/>
      <c r="E48" s="71"/>
      <c r="F48" s="71"/>
      <c r="G48" s="71"/>
      <c r="H48" s="71"/>
      <c r="I48" s="71"/>
      <c r="J48" s="71" t="s">
        <v>6</v>
      </c>
    </row>
    <row r="49" customFormat="false" ht="19.5" hidden="false" customHeight="true" outlineLevel="0" collapsed="false">
      <c r="A49" s="58" t="s">
        <v>59</v>
      </c>
      <c r="B49" s="72" t="s">
        <v>90</v>
      </c>
      <c r="C49" s="72"/>
      <c r="D49" s="72"/>
      <c r="E49" s="72"/>
      <c r="F49" s="72"/>
      <c r="G49" s="72"/>
      <c r="H49" s="72"/>
      <c r="I49" s="72"/>
      <c r="J49" s="80"/>
    </row>
    <row r="50" customFormat="false" ht="19.5" hidden="false" customHeight="true" outlineLevel="0" collapsed="false">
      <c r="A50" s="58" t="s">
        <v>61</v>
      </c>
      <c r="B50" s="72" t="s">
        <v>91</v>
      </c>
      <c r="C50" s="72"/>
      <c r="D50" s="72"/>
      <c r="E50" s="72"/>
      <c r="F50" s="72"/>
      <c r="G50" s="72"/>
      <c r="H50" s="72"/>
      <c r="I50" s="72"/>
      <c r="J50" s="80"/>
    </row>
    <row r="51" customFormat="false" ht="19.5" hidden="false" customHeight="true" outlineLevel="0" collapsed="false">
      <c r="A51" s="90" t="s">
        <v>70</v>
      </c>
      <c r="B51" s="91" t="s">
        <v>92</v>
      </c>
      <c r="C51" s="91"/>
      <c r="D51" s="91"/>
      <c r="E51" s="91"/>
      <c r="F51" s="91"/>
      <c r="G51" s="91"/>
      <c r="H51" s="91"/>
      <c r="I51" s="91"/>
      <c r="J51" s="92"/>
    </row>
    <row r="52" customFormat="false" ht="19.5" hidden="false" customHeight="true" outlineLevel="0" collapsed="false">
      <c r="A52" s="90" t="s">
        <v>78</v>
      </c>
      <c r="B52" s="91" t="s">
        <v>93</v>
      </c>
      <c r="C52" s="91"/>
      <c r="D52" s="91"/>
      <c r="E52" s="91"/>
      <c r="F52" s="91"/>
      <c r="G52" s="91"/>
      <c r="H52" s="91"/>
      <c r="I52" s="91"/>
      <c r="J52" s="92"/>
    </row>
    <row r="53" customFormat="false" ht="19.5" hidden="false" customHeight="true" outlineLevel="0" collapsed="false">
      <c r="A53" s="77" t="s">
        <v>72</v>
      </c>
      <c r="B53" s="77"/>
      <c r="C53" s="77"/>
      <c r="D53" s="77"/>
      <c r="E53" s="77"/>
      <c r="F53" s="77"/>
      <c r="G53" s="77"/>
      <c r="H53" s="77"/>
      <c r="I53" s="77"/>
      <c r="J53" s="78"/>
    </row>
    <row r="54" customFormat="false" ht="19.5" hidden="false" customHeight="true" outlineLevel="0" collapsed="false">
      <c r="A54" s="67" t="s">
        <v>94</v>
      </c>
      <c r="B54" s="67"/>
      <c r="C54" s="67"/>
      <c r="D54" s="67"/>
      <c r="E54" s="67"/>
      <c r="F54" s="67"/>
      <c r="G54" s="67"/>
      <c r="H54" s="67"/>
      <c r="I54" s="67"/>
      <c r="J54" s="67"/>
    </row>
    <row r="55" customFormat="false" ht="19.5" hidden="false" customHeight="true" outlineLevel="0" collapsed="false">
      <c r="A55" s="68" t="n">
        <v>2</v>
      </c>
      <c r="B55" s="71"/>
      <c r="C55" s="71"/>
      <c r="D55" s="71"/>
      <c r="E55" s="71"/>
      <c r="F55" s="71"/>
      <c r="G55" s="71"/>
      <c r="H55" s="71"/>
      <c r="I55" s="71"/>
      <c r="J55" s="71" t="s">
        <v>6</v>
      </c>
    </row>
    <row r="56" customFormat="false" ht="19.5" hidden="false" customHeight="true" outlineLevel="0" collapsed="false">
      <c r="A56" s="58" t="s">
        <v>18</v>
      </c>
      <c r="B56" s="72" t="s">
        <v>66</v>
      </c>
      <c r="C56" s="72"/>
      <c r="D56" s="72"/>
      <c r="E56" s="72"/>
      <c r="F56" s="72"/>
      <c r="G56" s="72"/>
      <c r="H56" s="72"/>
      <c r="I56" s="72"/>
      <c r="J56" s="78"/>
    </row>
    <row r="57" customFormat="false" ht="19.5" hidden="false" customHeight="true" outlineLevel="0" collapsed="false">
      <c r="A57" s="58" t="s">
        <v>20</v>
      </c>
      <c r="B57" s="72" t="s">
        <v>74</v>
      </c>
      <c r="C57" s="72"/>
      <c r="D57" s="72"/>
      <c r="E57" s="72"/>
      <c r="F57" s="72"/>
      <c r="G57" s="72"/>
      <c r="H57" s="72"/>
      <c r="I57" s="72"/>
      <c r="J57" s="78"/>
    </row>
    <row r="58" customFormat="false" ht="19.5" hidden="false" customHeight="true" outlineLevel="0" collapsed="false">
      <c r="A58" s="90" t="s">
        <v>22</v>
      </c>
      <c r="B58" s="91" t="s">
        <v>89</v>
      </c>
      <c r="C58" s="91"/>
      <c r="D58" s="91"/>
      <c r="E58" s="91"/>
      <c r="F58" s="91"/>
      <c r="G58" s="91"/>
      <c r="H58" s="91"/>
      <c r="I58" s="91"/>
      <c r="J58" s="78"/>
    </row>
    <row r="59" customFormat="false" ht="19.5" hidden="false" customHeight="true" outlineLevel="0" collapsed="false">
      <c r="A59" s="93" t="s">
        <v>72</v>
      </c>
      <c r="B59" s="93"/>
      <c r="C59" s="93"/>
      <c r="D59" s="93"/>
      <c r="E59" s="93"/>
      <c r="F59" s="93"/>
      <c r="G59" s="93"/>
      <c r="H59" s="93"/>
      <c r="I59" s="93"/>
      <c r="J59" s="78"/>
    </row>
    <row r="60" customFormat="false" ht="19.5" hidden="false" customHeight="true" outlineLevel="0" collapsed="false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</row>
    <row r="61" customFormat="false" ht="19.5" hidden="false" customHeight="true" outlineLevel="0" collapsed="false">
      <c r="A61" s="68" t="n">
        <v>3</v>
      </c>
      <c r="B61" s="83" t="s">
        <v>96</v>
      </c>
      <c r="C61" s="83"/>
      <c r="D61" s="83"/>
      <c r="E61" s="83"/>
      <c r="F61" s="83"/>
      <c r="G61" s="83"/>
      <c r="H61" s="84"/>
      <c r="I61" s="70" t="s">
        <v>58</v>
      </c>
      <c r="J61" s="71" t="s">
        <v>6</v>
      </c>
    </row>
    <row r="62" customFormat="false" ht="19.5" hidden="false" customHeight="true" outlineLevel="0" collapsed="false">
      <c r="A62" s="58" t="s">
        <v>59</v>
      </c>
      <c r="B62" s="85" t="s">
        <v>97</v>
      </c>
      <c r="C62" s="85"/>
      <c r="D62" s="85"/>
      <c r="E62" s="85"/>
      <c r="F62" s="85"/>
      <c r="G62" s="85"/>
      <c r="H62" s="60"/>
      <c r="I62" s="75"/>
      <c r="J62" s="80"/>
    </row>
    <row r="63" customFormat="false" ht="19.5" hidden="false" customHeight="true" outlineLevel="0" collapsed="false">
      <c r="A63" s="58" t="s">
        <v>61</v>
      </c>
      <c r="B63" s="85" t="s">
        <v>98</v>
      </c>
      <c r="C63" s="85"/>
      <c r="D63" s="85"/>
      <c r="E63" s="85"/>
      <c r="F63" s="85"/>
      <c r="G63" s="85"/>
      <c r="H63" s="86"/>
      <c r="I63" s="94"/>
      <c r="J63" s="80"/>
    </row>
    <row r="64" customFormat="false" ht="19.5" hidden="false" customHeight="true" outlineLevel="0" collapsed="false">
      <c r="A64" s="58" t="s">
        <v>70</v>
      </c>
      <c r="B64" s="85" t="s">
        <v>99</v>
      </c>
      <c r="C64" s="85"/>
      <c r="D64" s="85"/>
      <c r="E64" s="85"/>
      <c r="F64" s="85"/>
      <c r="G64" s="85"/>
      <c r="H64" s="87"/>
      <c r="I64" s="94"/>
      <c r="J64" s="94"/>
    </row>
    <row r="65" customFormat="false" ht="19.5" hidden="false" customHeight="true" outlineLevel="0" collapsed="false">
      <c r="A65" s="58" t="s">
        <v>78</v>
      </c>
      <c r="B65" s="85" t="s">
        <v>100</v>
      </c>
      <c r="C65" s="85"/>
      <c r="D65" s="85"/>
      <c r="E65" s="85"/>
      <c r="F65" s="85"/>
      <c r="G65" s="85"/>
      <c r="H65" s="87"/>
      <c r="I65" s="75"/>
      <c r="J65" s="80"/>
      <c r="K65" s="95"/>
    </row>
    <row r="66" customFormat="false" ht="19.5" hidden="false" customHeight="true" outlineLevel="0" collapsed="false">
      <c r="A66" s="58" t="s">
        <v>80</v>
      </c>
      <c r="B66" s="85" t="s">
        <v>101</v>
      </c>
      <c r="C66" s="85"/>
      <c r="D66" s="85"/>
      <c r="E66" s="85"/>
      <c r="F66" s="85"/>
      <c r="G66" s="85"/>
      <c r="H66" s="87"/>
      <c r="I66" s="94"/>
      <c r="J66" s="80"/>
    </row>
    <row r="67" customFormat="false" ht="19.5" hidden="false" customHeight="true" outlineLevel="0" collapsed="false">
      <c r="A67" s="58" t="s">
        <v>82</v>
      </c>
      <c r="B67" s="85" t="s">
        <v>102</v>
      </c>
      <c r="C67" s="85"/>
      <c r="D67" s="85"/>
      <c r="E67" s="85"/>
      <c r="F67" s="85"/>
      <c r="G67" s="85"/>
      <c r="H67" s="87"/>
      <c r="I67" s="75"/>
      <c r="J67" s="80"/>
    </row>
    <row r="68" customFormat="false" ht="19.5" hidden="false" customHeight="true" outlineLevel="0" collapsed="false">
      <c r="A68" s="88" t="s">
        <v>72</v>
      </c>
      <c r="B68" s="88"/>
      <c r="C68" s="88"/>
      <c r="D68" s="88"/>
      <c r="E68" s="88"/>
      <c r="F68" s="88"/>
      <c r="G68" s="88"/>
      <c r="H68" s="87"/>
      <c r="I68" s="94"/>
      <c r="J68" s="78"/>
    </row>
    <row r="69" customFormat="false" ht="19.5" hidden="false" customHeight="true" outlineLevel="0" collapsed="false">
      <c r="A69" s="67" t="s">
        <v>103</v>
      </c>
      <c r="B69" s="67"/>
      <c r="C69" s="67"/>
      <c r="D69" s="67"/>
      <c r="E69" s="67"/>
      <c r="F69" s="67"/>
      <c r="G69" s="67"/>
      <c r="H69" s="67"/>
      <c r="I69" s="67"/>
      <c r="J69" s="67"/>
    </row>
    <row r="70" customFormat="false" ht="19.5" hidden="false" customHeight="true" outlineLevel="0" collapsed="false">
      <c r="A70" s="67" t="s">
        <v>104</v>
      </c>
      <c r="B70" s="67"/>
      <c r="C70" s="67"/>
      <c r="D70" s="67"/>
      <c r="E70" s="67"/>
      <c r="F70" s="67"/>
      <c r="G70" s="67"/>
      <c r="H70" s="67"/>
      <c r="I70" s="67"/>
      <c r="J70" s="67"/>
    </row>
    <row r="71" customFormat="false" ht="19.5" hidden="false" customHeight="true" outlineLevel="0" collapsed="false">
      <c r="A71" s="68" t="s">
        <v>105</v>
      </c>
      <c r="B71" s="69" t="s">
        <v>106</v>
      </c>
      <c r="C71" s="69"/>
      <c r="D71" s="69"/>
      <c r="E71" s="69"/>
      <c r="F71" s="69"/>
      <c r="G71" s="69"/>
      <c r="H71" s="69"/>
      <c r="I71" s="69"/>
      <c r="J71" s="71" t="s">
        <v>6</v>
      </c>
    </row>
    <row r="72" customFormat="false" ht="19.5" hidden="false" customHeight="true" outlineLevel="0" collapsed="false">
      <c r="A72" s="58" t="s">
        <v>59</v>
      </c>
      <c r="B72" s="79" t="s">
        <v>107</v>
      </c>
      <c r="C72" s="79"/>
      <c r="D72" s="79"/>
      <c r="E72" s="79"/>
      <c r="F72" s="79"/>
      <c r="G72" s="79"/>
      <c r="H72" s="79"/>
      <c r="I72" s="79"/>
      <c r="J72" s="80"/>
    </row>
    <row r="73" customFormat="false" ht="19.5" hidden="false" customHeight="true" outlineLevel="0" collapsed="false">
      <c r="A73" s="58" t="s">
        <v>61</v>
      </c>
      <c r="B73" s="72" t="s">
        <v>106</v>
      </c>
      <c r="C73" s="72"/>
      <c r="D73" s="72"/>
      <c r="E73" s="72"/>
      <c r="F73" s="72"/>
      <c r="G73" s="72"/>
      <c r="H73" s="72"/>
      <c r="I73" s="72"/>
      <c r="J73" s="80"/>
    </row>
    <row r="74" customFormat="false" ht="19.5" hidden="false" customHeight="true" outlineLevel="0" collapsed="false">
      <c r="A74" s="58" t="s">
        <v>70</v>
      </c>
      <c r="B74" s="96" t="s">
        <v>108</v>
      </c>
      <c r="C74" s="97"/>
      <c r="D74" s="97"/>
      <c r="E74" s="97"/>
      <c r="F74" s="97"/>
      <c r="G74" s="97"/>
      <c r="H74" s="97"/>
      <c r="I74" s="98"/>
      <c r="J74" s="80"/>
    </row>
    <row r="75" customFormat="false" ht="19.5" hidden="false" customHeight="true" outlineLevel="0" collapsed="false">
      <c r="A75" s="58" t="s">
        <v>78</v>
      </c>
      <c r="B75" s="72" t="s">
        <v>109</v>
      </c>
      <c r="C75" s="72"/>
      <c r="D75" s="72"/>
      <c r="E75" s="72"/>
      <c r="F75" s="72"/>
      <c r="G75" s="72"/>
      <c r="H75" s="72"/>
      <c r="I75" s="72"/>
      <c r="J75" s="80"/>
    </row>
    <row r="76" customFormat="false" ht="19.5" hidden="false" customHeight="true" outlineLevel="0" collapsed="false">
      <c r="A76" s="58" t="s">
        <v>80</v>
      </c>
      <c r="B76" s="31" t="s">
        <v>110</v>
      </c>
      <c r="C76" s="31"/>
      <c r="D76" s="31"/>
      <c r="E76" s="31"/>
      <c r="F76" s="31"/>
      <c r="G76" s="31"/>
      <c r="H76" s="31"/>
      <c r="I76" s="31"/>
      <c r="J76" s="80"/>
    </row>
    <row r="77" customFormat="false" ht="19.5" hidden="false" customHeight="true" outlineLevel="0" collapsed="false">
      <c r="A77" s="58" t="s">
        <v>82</v>
      </c>
      <c r="B77" s="72" t="s">
        <v>111</v>
      </c>
      <c r="C77" s="72"/>
      <c r="D77" s="72"/>
      <c r="E77" s="72"/>
      <c r="F77" s="72"/>
      <c r="G77" s="72"/>
      <c r="H77" s="72"/>
      <c r="I77" s="72"/>
      <c r="J77" s="80"/>
    </row>
    <row r="78" customFormat="false" ht="19.5" hidden="false" customHeight="true" outlineLevel="0" collapsed="false">
      <c r="A78" s="81" t="s">
        <v>69</v>
      </c>
      <c r="B78" s="81"/>
      <c r="C78" s="81"/>
      <c r="D78" s="81"/>
      <c r="E78" s="81"/>
      <c r="F78" s="81"/>
      <c r="G78" s="81"/>
      <c r="H78" s="81"/>
      <c r="I78" s="81"/>
      <c r="J78" s="78"/>
    </row>
    <row r="79" customFormat="false" ht="19.5" hidden="false" customHeight="true" outlineLevel="0" collapsed="false">
      <c r="A79" s="58" t="s">
        <v>84</v>
      </c>
      <c r="B79" s="79" t="s">
        <v>112</v>
      </c>
      <c r="C79" s="79"/>
      <c r="D79" s="79"/>
      <c r="E79" s="79"/>
      <c r="F79" s="79"/>
      <c r="G79" s="79"/>
      <c r="H79" s="79"/>
      <c r="I79" s="79"/>
      <c r="J79" s="80"/>
    </row>
    <row r="80" customFormat="false" ht="32.25" hidden="false" customHeight="true" outlineLevel="0" collapsed="false">
      <c r="A80" s="58" t="s">
        <v>86</v>
      </c>
      <c r="B80" s="64" t="s">
        <v>113</v>
      </c>
      <c r="C80" s="64"/>
      <c r="D80" s="64"/>
      <c r="E80" s="64"/>
      <c r="F80" s="64"/>
      <c r="G80" s="64"/>
      <c r="H80" s="64"/>
      <c r="I80" s="64"/>
      <c r="J80" s="80"/>
    </row>
    <row r="81" customFormat="false" ht="19.5" hidden="false" customHeight="true" outlineLevel="0" collapsed="false">
      <c r="A81" s="81" t="s">
        <v>69</v>
      </c>
      <c r="B81" s="81"/>
      <c r="C81" s="81"/>
      <c r="D81" s="81"/>
      <c r="E81" s="81"/>
      <c r="F81" s="81"/>
      <c r="G81" s="81"/>
      <c r="H81" s="81"/>
      <c r="I81" s="81"/>
      <c r="J81" s="78"/>
    </row>
    <row r="82" customFormat="false" ht="19.5" hidden="false" customHeight="true" outlineLevel="0" collapsed="false">
      <c r="A82" s="77" t="s">
        <v>72</v>
      </c>
      <c r="B82" s="77"/>
      <c r="C82" s="77"/>
      <c r="D82" s="77"/>
      <c r="E82" s="77"/>
      <c r="F82" s="77"/>
      <c r="G82" s="77"/>
      <c r="H82" s="77"/>
      <c r="I82" s="77"/>
      <c r="J82" s="78"/>
    </row>
    <row r="83" customFormat="false" ht="19.5" hidden="false" customHeight="true" outlineLevel="0" collapsed="false">
      <c r="A83" s="67" t="s">
        <v>114</v>
      </c>
      <c r="B83" s="67"/>
      <c r="C83" s="67"/>
      <c r="D83" s="67"/>
      <c r="E83" s="67"/>
      <c r="F83" s="67"/>
      <c r="G83" s="67"/>
      <c r="H83" s="67"/>
      <c r="I83" s="67"/>
      <c r="J83" s="67"/>
    </row>
    <row r="84" customFormat="false" ht="19.5" hidden="false" customHeight="true" outlineLevel="0" collapsed="false">
      <c r="A84" s="68" t="s">
        <v>115</v>
      </c>
      <c r="B84" s="69" t="s">
        <v>116</v>
      </c>
      <c r="C84" s="69"/>
      <c r="D84" s="69"/>
      <c r="E84" s="69"/>
      <c r="F84" s="69"/>
      <c r="G84" s="69"/>
      <c r="H84" s="69"/>
      <c r="I84" s="69"/>
      <c r="J84" s="71" t="s">
        <v>6</v>
      </c>
    </row>
    <row r="85" customFormat="false" ht="19.5" hidden="false" customHeight="true" outlineLevel="0" collapsed="false">
      <c r="A85" s="58" t="s">
        <v>59</v>
      </c>
      <c r="B85" s="79" t="s">
        <v>117</v>
      </c>
      <c r="C85" s="79"/>
      <c r="D85" s="79"/>
      <c r="E85" s="79"/>
      <c r="F85" s="79"/>
      <c r="G85" s="79"/>
      <c r="H85" s="79"/>
      <c r="I85" s="79"/>
      <c r="J85" s="80"/>
    </row>
    <row r="86" customFormat="false" ht="19.5" hidden="false" customHeight="true" outlineLevel="0" collapsed="false">
      <c r="A86" s="81" t="s">
        <v>72</v>
      </c>
      <c r="B86" s="81"/>
      <c r="C86" s="81"/>
      <c r="D86" s="81"/>
      <c r="E86" s="81"/>
      <c r="F86" s="81"/>
      <c r="G86" s="81"/>
      <c r="H86" s="81"/>
      <c r="I86" s="81"/>
      <c r="J86" s="78"/>
    </row>
    <row r="87" customFormat="false" ht="19.5" hidden="false" customHeight="true" outlineLevel="0" collapsed="false">
      <c r="A87" s="67" t="s">
        <v>118</v>
      </c>
      <c r="B87" s="67"/>
      <c r="C87" s="67"/>
      <c r="D87" s="67"/>
      <c r="E87" s="67"/>
      <c r="F87" s="67"/>
      <c r="G87" s="67"/>
      <c r="H87" s="67"/>
      <c r="I87" s="67"/>
      <c r="J87" s="67"/>
    </row>
    <row r="88" customFormat="false" ht="19.5" hidden="false" customHeight="true" outlineLevel="0" collapsed="false">
      <c r="A88" s="68" t="n">
        <v>4</v>
      </c>
      <c r="B88" s="71" t="s">
        <v>119</v>
      </c>
      <c r="C88" s="71"/>
      <c r="D88" s="71"/>
      <c r="E88" s="71"/>
      <c r="F88" s="71"/>
      <c r="G88" s="71"/>
      <c r="H88" s="71"/>
      <c r="I88" s="71"/>
      <c r="J88" s="71" t="s">
        <v>6</v>
      </c>
    </row>
    <row r="89" customFormat="false" ht="19.5" hidden="false" customHeight="true" outlineLevel="0" collapsed="false">
      <c r="A89" s="58" t="s">
        <v>105</v>
      </c>
      <c r="B89" s="72" t="s">
        <v>120</v>
      </c>
      <c r="C89" s="72"/>
      <c r="D89" s="72"/>
      <c r="E89" s="72"/>
      <c r="F89" s="72"/>
      <c r="G89" s="72"/>
      <c r="H89" s="72"/>
      <c r="I89" s="72"/>
      <c r="J89" s="78"/>
    </row>
    <row r="90" customFormat="false" ht="19.5" hidden="false" customHeight="true" outlineLevel="0" collapsed="false">
      <c r="A90" s="58" t="s">
        <v>115</v>
      </c>
      <c r="B90" s="72" t="s">
        <v>116</v>
      </c>
      <c r="C90" s="72"/>
      <c r="D90" s="72"/>
      <c r="E90" s="72"/>
      <c r="F90" s="72"/>
      <c r="G90" s="72"/>
      <c r="H90" s="72"/>
      <c r="I90" s="72"/>
      <c r="J90" s="78"/>
    </row>
    <row r="91" customFormat="false" ht="19.5" hidden="false" customHeight="true" outlineLevel="0" collapsed="false">
      <c r="A91" s="93" t="s">
        <v>72</v>
      </c>
      <c r="B91" s="93"/>
      <c r="C91" s="93"/>
      <c r="D91" s="93"/>
      <c r="E91" s="93"/>
      <c r="F91" s="93"/>
      <c r="G91" s="93"/>
      <c r="H91" s="93"/>
      <c r="I91" s="93"/>
      <c r="J91" s="78"/>
    </row>
    <row r="92" customFormat="false" ht="19.5" hidden="false" customHeight="true" outlineLevel="0" collapsed="false">
      <c r="A92" s="67" t="s">
        <v>121</v>
      </c>
      <c r="B92" s="67"/>
      <c r="C92" s="67"/>
      <c r="D92" s="67"/>
      <c r="E92" s="67"/>
      <c r="F92" s="67"/>
      <c r="G92" s="67"/>
      <c r="H92" s="67"/>
      <c r="I92" s="67"/>
      <c r="J92" s="67"/>
    </row>
    <row r="93" customFormat="false" ht="19.5" hidden="false" customHeight="true" outlineLevel="0" collapsed="false">
      <c r="A93" s="68" t="n">
        <v>5</v>
      </c>
      <c r="B93" s="71" t="s">
        <v>122</v>
      </c>
      <c r="C93" s="71"/>
      <c r="D93" s="71"/>
      <c r="E93" s="71"/>
      <c r="F93" s="71"/>
      <c r="G93" s="71"/>
      <c r="H93" s="71"/>
      <c r="I93" s="71"/>
      <c r="J93" s="71" t="s">
        <v>6</v>
      </c>
    </row>
    <row r="94" customFormat="false" ht="19.5" hidden="false" customHeight="true" outlineLevel="0" collapsed="false">
      <c r="A94" s="58" t="s">
        <v>59</v>
      </c>
      <c r="B94" s="72" t="s">
        <v>123</v>
      </c>
      <c r="C94" s="72"/>
      <c r="D94" s="72"/>
      <c r="E94" s="72"/>
      <c r="F94" s="72"/>
      <c r="G94" s="72"/>
      <c r="H94" s="72"/>
      <c r="I94" s="72"/>
      <c r="J94" s="80"/>
    </row>
    <row r="95" customFormat="false" ht="19.5" hidden="false" customHeight="true" outlineLevel="0" collapsed="false">
      <c r="A95" s="58" t="s">
        <v>61</v>
      </c>
      <c r="B95" s="72" t="s">
        <v>124</v>
      </c>
      <c r="C95" s="72"/>
      <c r="D95" s="72"/>
      <c r="E95" s="72"/>
      <c r="F95" s="72"/>
      <c r="G95" s="72"/>
      <c r="H95" s="72"/>
      <c r="I95" s="72"/>
      <c r="J95" s="80"/>
    </row>
    <row r="96" customFormat="false" ht="19.5" hidden="false" customHeight="true" outlineLevel="0" collapsed="false">
      <c r="A96" s="58" t="s">
        <v>70</v>
      </c>
      <c r="B96" s="72" t="s">
        <v>125</v>
      </c>
      <c r="C96" s="72"/>
      <c r="D96" s="72"/>
      <c r="E96" s="72"/>
      <c r="F96" s="72"/>
      <c r="G96" s="72"/>
      <c r="H96" s="72"/>
      <c r="I96" s="72"/>
      <c r="J96" s="80"/>
    </row>
    <row r="97" customFormat="false" ht="19.5" hidden="false" customHeight="true" outlineLevel="0" collapsed="false">
      <c r="A97" s="58" t="s">
        <v>78</v>
      </c>
      <c r="B97" s="72" t="s">
        <v>126</v>
      </c>
      <c r="C97" s="72"/>
      <c r="D97" s="72"/>
      <c r="E97" s="72"/>
      <c r="F97" s="72"/>
      <c r="G97" s="72"/>
      <c r="H97" s="72"/>
      <c r="I97" s="72"/>
      <c r="J97" s="80"/>
    </row>
    <row r="98" customFormat="false" ht="19.5" hidden="false" customHeight="true" outlineLevel="0" collapsed="false">
      <c r="A98" s="77" t="s">
        <v>72</v>
      </c>
      <c r="B98" s="77"/>
      <c r="C98" s="77"/>
      <c r="D98" s="77"/>
      <c r="E98" s="77"/>
      <c r="F98" s="77"/>
      <c r="G98" s="77"/>
      <c r="H98" s="77"/>
      <c r="I98" s="77"/>
      <c r="J98" s="78"/>
    </row>
    <row r="99" customFormat="false" ht="19.5" hidden="false" customHeight="true" outlineLevel="0" collapsed="false">
      <c r="A99" s="82" t="s">
        <v>127</v>
      </c>
      <c r="B99" s="82"/>
      <c r="C99" s="82"/>
      <c r="D99" s="82"/>
      <c r="E99" s="82"/>
      <c r="F99" s="82"/>
      <c r="G99" s="82"/>
      <c r="H99" s="82"/>
      <c r="I99" s="82"/>
      <c r="J99" s="82"/>
    </row>
    <row r="100" customFormat="false" ht="19.5" hidden="false" customHeight="true" outlineLevel="0" collapsed="false">
      <c r="A100" s="68"/>
      <c r="B100" s="83" t="s">
        <v>128</v>
      </c>
      <c r="C100" s="83"/>
      <c r="D100" s="83"/>
      <c r="E100" s="83"/>
      <c r="F100" s="83"/>
      <c r="G100" s="83"/>
      <c r="H100" s="84"/>
      <c r="I100" s="70" t="s">
        <v>58</v>
      </c>
      <c r="J100" s="71" t="s">
        <v>6</v>
      </c>
    </row>
    <row r="101" customFormat="false" ht="19.5" hidden="false" customHeight="true" outlineLevel="0" collapsed="false">
      <c r="A101" s="58" t="s">
        <v>59</v>
      </c>
      <c r="B101" s="85" t="s">
        <v>129</v>
      </c>
      <c r="C101" s="85"/>
      <c r="D101" s="85"/>
      <c r="E101" s="85"/>
      <c r="F101" s="85"/>
      <c r="G101" s="85"/>
      <c r="H101" s="60"/>
      <c r="I101" s="75"/>
      <c r="J101" s="80"/>
    </row>
    <row r="102" customFormat="false" ht="19.5" hidden="false" customHeight="true" outlineLevel="0" collapsed="false">
      <c r="A102" s="58" t="s">
        <v>61</v>
      </c>
      <c r="B102" s="85" t="s">
        <v>130</v>
      </c>
      <c r="C102" s="85"/>
      <c r="D102" s="85"/>
      <c r="E102" s="85"/>
      <c r="F102" s="85"/>
      <c r="G102" s="85"/>
      <c r="H102" s="86"/>
      <c r="I102" s="75"/>
      <c r="J102" s="80"/>
    </row>
    <row r="103" customFormat="false" ht="19.5" hidden="false" customHeight="true" outlineLevel="0" collapsed="false">
      <c r="A103" s="58"/>
      <c r="B103" s="85" t="s">
        <v>131</v>
      </c>
      <c r="C103" s="85"/>
      <c r="D103" s="85"/>
      <c r="E103" s="85"/>
      <c r="F103" s="85"/>
      <c r="G103" s="85"/>
      <c r="H103" s="87"/>
      <c r="I103" s="94"/>
      <c r="J103" s="99"/>
    </row>
    <row r="104" customFormat="false" ht="19.5" hidden="false" customHeight="true" outlineLevel="0" collapsed="false">
      <c r="A104" s="58" t="s">
        <v>70</v>
      </c>
      <c r="B104" s="85" t="s">
        <v>132</v>
      </c>
      <c r="C104" s="85"/>
      <c r="D104" s="85"/>
      <c r="E104" s="85"/>
      <c r="F104" s="85"/>
      <c r="G104" s="85"/>
      <c r="H104" s="87"/>
      <c r="I104" s="94"/>
      <c r="J104" s="62"/>
    </row>
    <row r="105" customFormat="false" ht="19.5" hidden="false" customHeight="true" outlineLevel="0" collapsed="false">
      <c r="A105" s="58"/>
      <c r="B105" s="85" t="s">
        <v>133</v>
      </c>
      <c r="C105" s="85"/>
      <c r="D105" s="85"/>
      <c r="E105" s="85"/>
      <c r="F105" s="85"/>
      <c r="G105" s="85"/>
      <c r="H105" s="87"/>
      <c r="I105" s="94"/>
      <c r="J105" s="100"/>
      <c r="K105" s="95"/>
    </row>
    <row r="106" customFormat="false" ht="19.5" hidden="false" customHeight="true" outlineLevel="0" collapsed="false">
      <c r="A106" s="58"/>
      <c r="B106" s="85" t="s">
        <v>134</v>
      </c>
      <c r="C106" s="85"/>
      <c r="D106" s="85"/>
      <c r="E106" s="85"/>
      <c r="F106" s="85"/>
      <c r="G106" s="85"/>
      <c r="H106" s="87"/>
      <c r="I106" s="94"/>
      <c r="J106" s="99"/>
    </row>
    <row r="107" customFormat="false" ht="19.5" hidden="false" customHeight="true" outlineLevel="0" collapsed="false">
      <c r="A107" s="58" t="s">
        <v>135</v>
      </c>
      <c r="B107" s="85" t="s">
        <v>136</v>
      </c>
      <c r="C107" s="85"/>
      <c r="D107" s="85"/>
      <c r="E107" s="85"/>
      <c r="F107" s="85"/>
      <c r="G107" s="85"/>
      <c r="H107" s="87"/>
      <c r="I107" s="94"/>
      <c r="J107" s="62"/>
    </row>
    <row r="108" customFormat="false" ht="19.5" hidden="false" customHeight="true" outlineLevel="0" collapsed="false">
      <c r="A108" s="58"/>
      <c r="B108" s="85" t="s">
        <v>137</v>
      </c>
      <c r="C108" s="85"/>
      <c r="D108" s="85"/>
      <c r="E108" s="85"/>
      <c r="F108" s="85"/>
      <c r="G108" s="85"/>
      <c r="H108" s="87"/>
      <c r="I108" s="75"/>
      <c r="J108" s="80"/>
    </row>
    <row r="109" customFormat="false" ht="19.5" hidden="false" customHeight="true" outlineLevel="0" collapsed="false">
      <c r="A109" s="58"/>
      <c r="B109" s="85" t="s">
        <v>138</v>
      </c>
      <c r="C109" s="85"/>
      <c r="D109" s="85"/>
      <c r="E109" s="85"/>
      <c r="F109" s="85"/>
      <c r="G109" s="85"/>
      <c r="H109" s="87"/>
      <c r="I109" s="75"/>
      <c r="J109" s="80"/>
    </row>
    <row r="110" customFormat="false" ht="19.5" hidden="false" customHeight="true" outlineLevel="0" collapsed="false">
      <c r="A110" s="58" t="s">
        <v>139</v>
      </c>
      <c r="B110" s="85" t="s">
        <v>140</v>
      </c>
      <c r="C110" s="85"/>
      <c r="D110" s="85"/>
      <c r="E110" s="85"/>
      <c r="F110" s="85"/>
      <c r="G110" s="85"/>
      <c r="H110" s="87"/>
      <c r="I110" s="94"/>
      <c r="J110" s="62"/>
    </row>
    <row r="111" customFormat="false" ht="19.5" hidden="false" customHeight="true" outlineLevel="0" collapsed="false">
      <c r="A111" s="58"/>
      <c r="B111" s="85" t="s">
        <v>141</v>
      </c>
      <c r="C111" s="85"/>
      <c r="D111" s="85"/>
      <c r="E111" s="85"/>
      <c r="F111" s="85"/>
      <c r="G111" s="85"/>
      <c r="H111" s="87"/>
      <c r="I111" s="75"/>
      <c r="J111" s="80"/>
    </row>
    <row r="112" customFormat="false" ht="19.5" hidden="false" customHeight="true" outlineLevel="0" collapsed="false">
      <c r="A112" s="58" t="s">
        <v>78</v>
      </c>
      <c r="B112" s="85" t="s">
        <v>142</v>
      </c>
      <c r="C112" s="85"/>
      <c r="D112" s="85"/>
      <c r="E112" s="85"/>
      <c r="F112" s="85"/>
      <c r="G112" s="85"/>
      <c r="H112" s="87"/>
      <c r="I112" s="75"/>
      <c r="J112" s="80"/>
    </row>
    <row r="113" customFormat="false" ht="19.5" hidden="false" customHeight="true" outlineLevel="0" collapsed="false">
      <c r="A113" s="88" t="s">
        <v>72</v>
      </c>
      <c r="B113" s="88"/>
      <c r="C113" s="88"/>
      <c r="D113" s="88"/>
      <c r="E113" s="88"/>
      <c r="F113" s="88"/>
      <c r="G113" s="88"/>
      <c r="H113" s="87"/>
      <c r="I113" s="101"/>
      <c r="J113" s="78"/>
    </row>
    <row r="114" customFormat="false" ht="25.5" hidden="false" customHeight="true" outlineLevel="0" collapsed="false">
      <c r="A114" s="67" t="s">
        <v>143</v>
      </c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21.75" hidden="false" customHeight="true" outlineLevel="0" collapsed="false">
      <c r="A115" s="71"/>
      <c r="B115" s="102" t="s">
        <v>144</v>
      </c>
      <c r="C115" s="102"/>
      <c r="D115" s="102"/>
      <c r="E115" s="102"/>
      <c r="F115" s="102"/>
      <c r="G115" s="102"/>
      <c r="H115" s="102"/>
      <c r="I115" s="102"/>
      <c r="J115" s="69" t="s">
        <v>6</v>
      </c>
    </row>
    <row r="116" customFormat="false" ht="19.5" hidden="false" customHeight="true" outlineLevel="0" collapsed="false">
      <c r="A116" s="62" t="s">
        <v>59</v>
      </c>
      <c r="B116" s="64" t="s">
        <v>145</v>
      </c>
      <c r="C116" s="64"/>
      <c r="D116" s="64"/>
      <c r="E116" s="64"/>
      <c r="F116" s="64"/>
      <c r="G116" s="64"/>
      <c r="H116" s="64"/>
      <c r="I116" s="64"/>
      <c r="J116" s="80"/>
    </row>
    <row r="117" customFormat="false" ht="21.75" hidden="false" customHeight="true" outlineLevel="0" collapsed="false">
      <c r="A117" s="62" t="s">
        <v>61</v>
      </c>
      <c r="B117" s="64" t="s">
        <v>146</v>
      </c>
      <c r="C117" s="64"/>
      <c r="D117" s="64"/>
      <c r="E117" s="64"/>
      <c r="F117" s="64"/>
      <c r="G117" s="64"/>
      <c r="H117" s="64"/>
      <c r="I117" s="64"/>
      <c r="J117" s="80"/>
    </row>
    <row r="118" customFormat="false" ht="21" hidden="false" customHeight="true" outlineLevel="0" collapsed="false">
      <c r="A118" s="62" t="s">
        <v>70</v>
      </c>
      <c r="B118" s="64" t="s">
        <v>147</v>
      </c>
      <c r="C118" s="64"/>
      <c r="D118" s="64"/>
      <c r="E118" s="64"/>
      <c r="F118" s="64"/>
      <c r="G118" s="64"/>
      <c r="H118" s="64"/>
      <c r="I118" s="64"/>
      <c r="J118" s="80"/>
    </row>
    <row r="119" customFormat="false" ht="19.5" hidden="false" customHeight="true" outlineLevel="0" collapsed="false">
      <c r="A119" s="62" t="s">
        <v>78</v>
      </c>
      <c r="B119" s="64" t="s">
        <v>148</v>
      </c>
      <c r="C119" s="64"/>
      <c r="D119" s="64"/>
      <c r="E119" s="64"/>
      <c r="F119" s="64"/>
      <c r="G119" s="64"/>
      <c r="H119" s="64"/>
      <c r="I119" s="64"/>
      <c r="J119" s="80"/>
    </row>
    <row r="120" customFormat="false" ht="25.5" hidden="false" customHeight="true" outlineLevel="0" collapsed="false">
      <c r="A120" s="62" t="s">
        <v>80</v>
      </c>
      <c r="B120" s="64" t="s">
        <v>149</v>
      </c>
      <c r="C120" s="64"/>
      <c r="D120" s="64"/>
      <c r="E120" s="64"/>
      <c r="F120" s="64"/>
      <c r="G120" s="64"/>
      <c r="H120" s="64"/>
      <c r="I120" s="64"/>
      <c r="J120" s="80"/>
    </row>
    <row r="121" customFormat="false" ht="20.25" hidden="false" customHeight="true" outlineLevel="0" collapsed="false">
      <c r="A121" s="77" t="s">
        <v>150</v>
      </c>
      <c r="B121" s="77"/>
      <c r="C121" s="77"/>
      <c r="D121" s="77"/>
      <c r="E121" s="77"/>
      <c r="F121" s="77"/>
      <c r="G121" s="77"/>
      <c r="H121" s="77"/>
      <c r="I121" s="77"/>
      <c r="J121" s="78"/>
    </row>
    <row r="122" customFormat="false" ht="20.25" hidden="false" customHeight="true" outlineLevel="0" collapsed="false">
      <c r="A122" s="62" t="s">
        <v>82</v>
      </c>
      <c r="B122" s="64" t="s">
        <v>151</v>
      </c>
      <c r="C122" s="64"/>
      <c r="D122" s="64"/>
      <c r="E122" s="64"/>
      <c r="F122" s="64"/>
      <c r="G122" s="64"/>
      <c r="H122" s="64"/>
      <c r="I122" s="64"/>
      <c r="J122" s="80"/>
    </row>
    <row r="123" customFormat="false" ht="20.25" hidden="false" customHeight="true" outlineLevel="0" collapsed="false">
      <c r="A123" s="77" t="s">
        <v>152</v>
      </c>
      <c r="B123" s="77"/>
      <c r="C123" s="77"/>
      <c r="D123" s="77"/>
      <c r="E123" s="77"/>
      <c r="F123" s="77"/>
      <c r="G123" s="77"/>
      <c r="H123" s="77"/>
      <c r="I123" s="77"/>
      <c r="J123" s="78"/>
    </row>
    <row r="124" customFormat="false" ht="20.25" hidden="false" customHeight="true" outlineLevel="0" collapsed="false"/>
  </sheetData>
  <mergeCells count="127">
    <mergeCell ref="A1:J1"/>
    <mergeCell ref="A2:J2"/>
    <mergeCell ref="A3:J3"/>
    <mergeCell ref="A4:J4"/>
    <mergeCell ref="A6:C6"/>
    <mergeCell ref="D6:F6"/>
    <mergeCell ref="A7:C7"/>
    <mergeCell ref="D7:F7"/>
    <mergeCell ref="A8:D8"/>
    <mergeCell ref="E8:F8"/>
    <mergeCell ref="D9:E9"/>
    <mergeCell ref="G10:I10"/>
    <mergeCell ref="A11:C11"/>
    <mergeCell ref="D11:F11"/>
    <mergeCell ref="G11:I11"/>
    <mergeCell ref="A12:C12"/>
    <mergeCell ref="D12:E12"/>
    <mergeCell ref="A13:C13"/>
    <mergeCell ref="D13:E13"/>
    <mergeCell ref="A14:B14"/>
    <mergeCell ref="D14:E14"/>
    <mergeCell ref="G15:I15"/>
    <mergeCell ref="A16:J16"/>
    <mergeCell ref="A17:J17"/>
    <mergeCell ref="A18:J18"/>
    <mergeCell ref="B20:I20"/>
    <mergeCell ref="B21:I21"/>
    <mergeCell ref="B22:I22"/>
    <mergeCell ref="A23:J23"/>
    <mergeCell ref="B24:G24"/>
    <mergeCell ref="B25:H25"/>
    <mergeCell ref="B26:G26"/>
    <mergeCell ref="B27:H27"/>
    <mergeCell ref="A28:J28"/>
    <mergeCell ref="A29:J29"/>
    <mergeCell ref="B30:I30"/>
    <mergeCell ref="B31:I31"/>
    <mergeCell ref="B32:I32"/>
    <mergeCell ref="A33:I33"/>
    <mergeCell ref="B34:I34"/>
    <mergeCell ref="A35:I35"/>
    <mergeCell ref="A36:J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A46:G46"/>
    <mergeCell ref="A47:J47"/>
    <mergeCell ref="B48:I48"/>
    <mergeCell ref="B49:I49"/>
    <mergeCell ref="B50:I50"/>
    <mergeCell ref="B51:I51"/>
    <mergeCell ref="B52:I52"/>
    <mergeCell ref="A53:I53"/>
    <mergeCell ref="A54:J54"/>
    <mergeCell ref="B55:I55"/>
    <mergeCell ref="B56:I56"/>
    <mergeCell ref="B57:I57"/>
    <mergeCell ref="B58:I58"/>
    <mergeCell ref="A59:I59"/>
    <mergeCell ref="A60:J60"/>
    <mergeCell ref="B61:G61"/>
    <mergeCell ref="B62:G62"/>
    <mergeCell ref="B63:G63"/>
    <mergeCell ref="B64:G64"/>
    <mergeCell ref="B65:G65"/>
    <mergeCell ref="B66:G66"/>
    <mergeCell ref="B67:G67"/>
    <mergeCell ref="A68:G68"/>
    <mergeCell ref="A69:J69"/>
    <mergeCell ref="A70:J70"/>
    <mergeCell ref="B71:I71"/>
    <mergeCell ref="B72:I72"/>
    <mergeCell ref="B73:I73"/>
    <mergeCell ref="B75:I75"/>
    <mergeCell ref="B77:I77"/>
    <mergeCell ref="A78:I78"/>
    <mergeCell ref="B79:I79"/>
    <mergeCell ref="B80:I80"/>
    <mergeCell ref="A81:I81"/>
    <mergeCell ref="A82:I82"/>
    <mergeCell ref="A83:J83"/>
    <mergeCell ref="B84:I84"/>
    <mergeCell ref="B85:I85"/>
    <mergeCell ref="A86:I86"/>
    <mergeCell ref="A87:J87"/>
    <mergeCell ref="B88:I88"/>
    <mergeCell ref="B89:I89"/>
    <mergeCell ref="B90:I90"/>
    <mergeCell ref="A91:I91"/>
    <mergeCell ref="A92:J92"/>
    <mergeCell ref="B93:I93"/>
    <mergeCell ref="B94:I94"/>
    <mergeCell ref="B95:I95"/>
    <mergeCell ref="B96:I96"/>
    <mergeCell ref="B97:I97"/>
    <mergeCell ref="A98:I98"/>
    <mergeCell ref="A99:J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A113:G113"/>
    <mergeCell ref="A114:J114"/>
    <mergeCell ref="B115:I115"/>
    <mergeCell ref="B116:I116"/>
    <mergeCell ref="B117:I117"/>
    <mergeCell ref="B118:I118"/>
    <mergeCell ref="B119:I119"/>
    <mergeCell ref="B120:I120"/>
    <mergeCell ref="A121:I121"/>
    <mergeCell ref="B122:I122"/>
    <mergeCell ref="A123:I123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V65507"/>
  <sheetViews>
    <sheetView showFormulas="false" showGridLines="true" showRowColHeaders="true" showZeros="false" rightToLeft="false" tabSelected="false" showOutlineSymbols="true" defaultGridColor="true" view="normal" topLeftCell="A88" colorId="64" zoomScale="110" zoomScaleNormal="110" zoomScalePageLayoutView="100" workbookViewId="0">
      <selection pane="topLeft" activeCell="J100" activeCellId="0" sqref="J100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3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1.33"/>
    <col collapsed="false" customWidth="true" hidden="false" outlineLevel="0" max="6" min="6" style="23" width="8.34"/>
    <col collapsed="false" customWidth="true" hidden="false" outlineLevel="0" max="7" min="7" style="23" width="12.67"/>
    <col collapsed="false" customWidth="true" hidden="false" outlineLevel="0" max="8" min="8" style="23" width="8.67"/>
    <col collapsed="false" customWidth="true" hidden="false" outlineLevel="0" max="9" min="9" style="23" width="23.44"/>
    <col collapsed="false" customWidth="true" hidden="false" outlineLevel="0" max="10" min="10" style="23" width="10.33"/>
    <col collapsed="false" customWidth="true" hidden="false" outlineLevel="0" max="11" min="11" style="23" width="14.11"/>
    <col collapsed="false" customWidth="true" hidden="false" outlineLevel="0" max="12" min="12" style="23" width="15"/>
    <col collapsed="false" customWidth="false" hidden="false" outlineLevel="0" max="16384" min="13" style="23" width="9.11"/>
  </cols>
  <sheetData>
    <row r="1" customFormat="false" ht="17.25" hidden="false" customHeight="false" outlineLevel="0" collapsed="false">
      <c r="A1" s="192" t="s">
        <v>160</v>
      </c>
      <c r="B1" s="192"/>
      <c r="C1" s="192"/>
      <c r="D1" s="192"/>
      <c r="E1" s="192"/>
      <c r="F1" s="192"/>
      <c r="G1" s="192"/>
      <c r="H1" s="192"/>
      <c r="I1" s="192"/>
    </row>
    <row r="2" customFormat="false" ht="51" hidden="false" customHeight="true" outlineLevel="0" collapsed="false">
      <c r="A2" s="193" t="s">
        <v>247</v>
      </c>
      <c r="B2" s="193"/>
      <c r="C2" s="193"/>
      <c r="D2" s="193"/>
      <c r="E2" s="193"/>
      <c r="F2" s="193"/>
      <c r="G2" s="193"/>
      <c r="H2" s="193"/>
      <c r="I2" s="193"/>
    </row>
    <row r="3" customFormat="false" ht="19.5" hidden="false" customHeight="true" outlineLevel="0" collapsed="false">
      <c r="A3" s="199" t="s">
        <v>163</v>
      </c>
      <c r="B3" s="200"/>
      <c r="C3" s="200"/>
      <c r="D3" s="201"/>
      <c r="E3" s="200"/>
      <c r="F3" s="202"/>
      <c r="G3" s="202"/>
      <c r="H3" s="203"/>
      <c r="I3" s="204"/>
      <c r="J3" s="194"/>
    </row>
    <row r="4" customFormat="false" ht="19.5" hidden="false" customHeight="true" outlineLevel="0" collapsed="false">
      <c r="A4" s="205" t="s">
        <v>224</v>
      </c>
      <c r="B4" s="205"/>
      <c r="C4" s="205"/>
      <c r="D4" s="205"/>
      <c r="E4" s="205"/>
      <c r="F4" s="205"/>
      <c r="G4" s="205"/>
      <c r="H4" s="205"/>
      <c r="I4" s="205"/>
      <c r="J4" s="194"/>
    </row>
    <row r="5" s="47" customFormat="true" ht="19.5" hidden="false" customHeight="true" outlineLevel="0" collapsed="false">
      <c r="A5" s="206" t="s">
        <v>47</v>
      </c>
      <c r="B5" s="206"/>
      <c r="C5" s="207" t="s">
        <v>165</v>
      </c>
      <c r="D5" s="207"/>
      <c r="E5" s="207"/>
      <c r="F5" s="208"/>
      <c r="G5" s="208"/>
      <c r="H5" s="207"/>
      <c r="I5" s="209"/>
      <c r="J5" s="194"/>
    </row>
    <row r="6" customFormat="false" ht="24.75" hidden="false" customHeight="true" outlineLevel="0" collapsed="false">
      <c r="A6" s="210" t="s">
        <v>49</v>
      </c>
      <c r="B6" s="210"/>
      <c r="C6" s="210"/>
      <c r="D6" s="210"/>
      <c r="E6" s="210"/>
      <c r="F6" s="210"/>
      <c r="G6" s="210"/>
      <c r="H6" s="210"/>
      <c r="I6" s="210"/>
      <c r="J6" s="194"/>
    </row>
    <row r="7" customFormat="false" ht="19.5" hidden="false" customHeight="true" outlineLevel="0" collapsed="false">
      <c r="A7" s="211" t="s">
        <v>50</v>
      </c>
      <c r="B7" s="211"/>
      <c r="C7" s="211"/>
      <c r="D7" s="211"/>
      <c r="E7" s="211"/>
      <c r="F7" s="211"/>
      <c r="G7" s="211"/>
      <c r="H7" s="211"/>
      <c r="I7" s="211"/>
      <c r="J7" s="194"/>
    </row>
    <row r="8" customFormat="false" ht="37.5" hidden="false" customHeight="true" outlineLevel="0" collapsed="false">
      <c r="A8" s="294" t="s">
        <v>51</v>
      </c>
      <c r="B8" s="294"/>
      <c r="C8" s="294"/>
      <c r="D8" s="294"/>
      <c r="E8" s="294"/>
      <c r="F8" s="294"/>
      <c r="G8" s="294"/>
      <c r="H8" s="213"/>
      <c r="I8" s="212"/>
      <c r="J8" s="194"/>
    </row>
    <row r="9" customFormat="false" ht="31.5" hidden="false" customHeight="true" outlineLevel="0" collapsed="false">
      <c r="A9" s="214" t="n">
        <v>1</v>
      </c>
      <c r="B9" s="215" t="s">
        <v>52</v>
      </c>
      <c r="C9" s="215"/>
      <c r="D9" s="215"/>
      <c r="E9" s="215"/>
      <c r="F9" s="215"/>
      <c r="G9" s="215"/>
      <c r="H9" s="211"/>
      <c r="I9" s="216"/>
      <c r="J9" s="194"/>
    </row>
    <row r="10" customFormat="false" ht="32.25" hidden="false" customHeight="true" outlineLevel="0" collapsed="false">
      <c r="A10" s="214" t="n">
        <v>2</v>
      </c>
      <c r="B10" s="215" t="s">
        <v>168</v>
      </c>
      <c r="C10" s="215"/>
      <c r="D10" s="215"/>
      <c r="E10" s="215"/>
      <c r="F10" s="215"/>
      <c r="G10" s="215"/>
      <c r="H10" s="211"/>
      <c r="I10" s="217" t="n">
        <v>140</v>
      </c>
      <c r="J10" s="194"/>
    </row>
    <row r="11" customFormat="false" ht="45" hidden="false" customHeight="true" outlineLevel="0" collapsed="false">
      <c r="A11" s="214" t="n">
        <v>3</v>
      </c>
      <c r="B11" s="215" t="s">
        <v>54</v>
      </c>
      <c r="C11" s="215"/>
      <c r="D11" s="215"/>
      <c r="E11" s="215"/>
      <c r="F11" s="215"/>
      <c r="G11" s="215"/>
      <c r="H11" s="211"/>
      <c r="I11" s="218" t="s">
        <v>169</v>
      </c>
      <c r="J11" s="194"/>
    </row>
    <row r="12" customFormat="false" ht="24" hidden="false" customHeight="true" outlineLevel="0" collapsed="false">
      <c r="A12" s="214" t="n">
        <v>4</v>
      </c>
      <c r="B12" s="215" t="s">
        <v>55</v>
      </c>
      <c r="C12" s="215"/>
      <c r="D12" s="215"/>
      <c r="E12" s="215"/>
      <c r="F12" s="215"/>
      <c r="G12" s="215"/>
      <c r="H12" s="211"/>
      <c r="I12" s="139"/>
      <c r="J12" s="194"/>
    </row>
    <row r="13" customFormat="false" ht="19.5" hidden="false" customHeight="true" outlineLevel="0" collapsed="false">
      <c r="A13" s="294" t="s">
        <v>158</v>
      </c>
      <c r="B13" s="294"/>
      <c r="C13" s="294"/>
      <c r="D13" s="294"/>
      <c r="E13" s="294"/>
      <c r="F13" s="294"/>
      <c r="G13" s="294"/>
      <c r="H13" s="213"/>
      <c r="I13" s="213" t="n">
        <v>1606</v>
      </c>
      <c r="J13" s="194"/>
    </row>
    <row r="14" customFormat="false" ht="19.5" hidden="false" customHeight="true" outlineLevel="0" collapsed="false">
      <c r="A14" s="219" t="n">
        <v>1</v>
      </c>
      <c r="B14" s="295" t="s">
        <v>57</v>
      </c>
      <c r="C14" s="295"/>
      <c r="D14" s="295"/>
      <c r="E14" s="295"/>
      <c r="F14" s="295"/>
      <c r="G14" s="295"/>
      <c r="H14" s="221"/>
      <c r="I14" s="222" t="s">
        <v>6</v>
      </c>
      <c r="J14" s="194"/>
    </row>
    <row r="15" customFormat="false" ht="19.5" hidden="false" customHeight="true" outlineLevel="0" collapsed="false">
      <c r="A15" s="296" t="s">
        <v>59</v>
      </c>
      <c r="B15" s="215" t="s">
        <v>170</v>
      </c>
      <c r="C15" s="215"/>
      <c r="D15" s="215"/>
      <c r="E15" s="215"/>
      <c r="F15" s="215"/>
      <c r="G15" s="215"/>
      <c r="H15" s="223"/>
      <c r="I15" s="224" t="n">
        <f aca="false">I10</f>
        <v>140</v>
      </c>
      <c r="J15" s="194"/>
    </row>
    <row r="16" customFormat="false" ht="19.5" hidden="false" customHeight="true" outlineLevel="0" collapsed="false">
      <c r="A16" s="296" t="s">
        <v>61</v>
      </c>
      <c r="B16" s="297" t="s">
        <v>62</v>
      </c>
      <c r="C16" s="297"/>
      <c r="D16" s="297"/>
      <c r="E16" s="297"/>
      <c r="F16" s="297"/>
      <c r="G16" s="297"/>
      <c r="H16" s="226" t="n">
        <v>0</v>
      </c>
      <c r="I16" s="224"/>
      <c r="J16" s="194"/>
    </row>
    <row r="17" customFormat="false" ht="19.5" hidden="false" customHeight="true" outlineLevel="0" collapsed="false">
      <c r="A17" s="298"/>
      <c r="B17" s="299" t="s">
        <v>63</v>
      </c>
      <c r="C17" s="299"/>
      <c r="D17" s="299"/>
      <c r="E17" s="299"/>
      <c r="F17" s="299"/>
      <c r="G17" s="299"/>
      <c r="H17" s="228"/>
      <c r="I17" s="229" t="n">
        <f aca="false">SUM(I15:I15)</f>
        <v>140</v>
      </c>
      <c r="J17" s="194"/>
    </row>
    <row r="18" customFormat="false" ht="19.5" hidden="false" customHeight="true" outlineLevel="0" collapsed="false">
      <c r="A18" s="294" t="s">
        <v>171</v>
      </c>
      <c r="B18" s="294"/>
      <c r="C18" s="294"/>
      <c r="D18" s="294"/>
      <c r="E18" s="294"/>
      <c r="F18" s="294"/>
      <c r="G18" s="294"/>
      <c r="H18" s="213"/>
      <c r="I18" s="213"/>
      <c r="J18" s="194"/>
    </row>
    <row r="19" customFormat="false" ht="19.5" hidden="false" customHeight="true" outlineLevel="0" collapsed="false">
      <c r="A19" s="219" t="n">
        <v>2</v>
      </c>
      <c r="B19" s="300" t="s">
        <v>89</v>
      </c>
      <c r="C19" s="300"/>
      <c r="D19" s="300"/>
      <c r="E19" s="300"/>
      <c r="F19" s="300"/>
      <c r="G19" s="300"/>
      <c r="H19" s="222"/>
      <c r="I19" s="222" t="s">
        <v>6</v>
      </c>
      <c r="J19" s="230"/>
    </row>
    <row r="20" customFormat="false" ht="19.5" hidden="false" customHeight="true" outlineLevel="0" collapsed="false">
      <c r="A20" s="296" t="s">
        <v>59</v>
      </c>
      <c r="B20" s="321" t="s">
        <v>172</v>
      </c>
      <c r="C20" s="321"/>
      <c r="D20" s="321"/>
      <c r="E20" s="321"/>
      <c r="F20" s="321"/>
      <c r="G20" s="321"/>
      <c r="H20" s="301"/>
      <c r="I20" s="231"/>
      <c r="J20" s="194"/>
    </row>
    <row r="21" customFormat="false" ht="19.5" hidden="false" customHeight="true" outlineLevel="0" collapsed="false">
      <c r="A21" s="296" t="s">
        <v>61</v>
      </c>
      <c r="B21" s="215" t="s">
        <v>232</v>
      </c>
      <c r="C21" s="215"/>
      <c r="D21" s="215"/>
      <c r="E21" s="215"/>
      <c r="F21" s="215"/>
      <c r="G21" s="215"/>
      <c r="H21" s="223"/>
      <c r="I21" s="231"/>
      <c r="J21" s="194"/>
    </row>
    <row r="22" customFormat="false" ht="19.5" hidden="false" customHeight="true" outlineLevel="0" collapsed="false">
      <c r="A22" s="302" t="s">
        <v>70</v>
      </c>
      <c r="B22" s="303" t="s">
        <v>92</v>
      </c>
      <c r="C22" s="303"/>
      <c r="D22" s="303"/>
      <c r="E22" s="303"/>
      <c r="F22" s="303"/>
      <c r="G22" s="303"/>
      <c r="H22" s="233"/>
      <c r="I22" s="234"/>
      <c r="J22" s="230"/>
    </row>
    <row r="23" customFormat="false" ht="19.5" hidden="false" customHeight="true" outlineLevel="0" collapsed="false">
      <c r="A23" s="302" t="s">
        <v>78</v>
      </c>
      <c r="B23" s="303" t="s">
        <v>93</v>
      </c>
      <c r="C23" s="303"/>
      <c r="D23" s="303"/>
      <c r="E23" s="303"/>
      <c r="F23" s="303"/>
      <c r="G23" s="303"/>
      <c r="H23" s="233"/>
      <c r="I23" s="235"/>
      <c r="J23" s="230"/>
    </row>
    <row r="24" customFormat="false" ht="19.5" hidden="false" customHeight="true" outlineLevel="0" collapsed="false">
      <c r="A24" s="298"/>
      <c r="B24" s="299" t="s">
        <v>173</v>
      </c>
      <c r="C24" s="299"/>
      <c r="D24" s="299"/>
      <c r="E24" s="299"/>
      <c r="F24" s="299"/>
      <c r="G24" s="299"/>
      <c r="H24" s="228"/>
      <c r="I24" s="236"/>
      <c r="J24" s="237"/>
    </row>
    <row r="25" customFormat="false" ht="19.5" hidden="false" customHeight="true" outlineLevel="0" collapsed="false">
      <c r="A25" s="294" t="s">
        <v>174</v>
      </c>
      <c r="B25" s="294"/>
      <c r="C25" s="294"/>
      <c r="D25" s="294"/>
      <c r="E25" s="294"/>
      <c r="F25" s="294"/>
      <c r="G25" s="294"/>
      <c r="H25" s="213"/>
      <c r="I25" s="213"/>
      <c r="J25" s="194"/>
    </row>
    <row r="26" customFormat="false" ht="19.5" hidden="false" customHeight="true" outlineLevel="0" collapsed="false">
      <c r="A26" s="219" t="n">
        <v>3</v>
      </c>
      <c r="B26" s="304" t="s">
        <v>122</v>
      </c>
      <c r="C26" s="304"/>
      <c r="D26" s="304"/>
      <c r="E26" s="304"/>
      <c r="F26" s="304"/>
      <c r="G26" s="304"/>
      <c r="H26" s="238"/>
      <c r="I26" s="222" t="s">
        <v>6</v>
      </c>
      <c r="J26" s="194"/>
    </row>
    <row r="27" customFormat="false" ht="19.5" hidden="false" customHeight="true" outlineLevel="0" collapsed="false">
      <c r="A27" s="296" t="s">
        <v>59</v>
      </c>
      <c r="B27" s="215" t="s">
        <v>123</v>
      </c>
      <c r="C27" s="215"/>
      <c r="D27" s="215"/>
      <c r="E27" s="215"/>
      <c r="F27" s="215"/>
      <c r="G27" s="215"/>
      <c r="H27" s="223"/>
      <c r="I27" s="231"/>
      <c r="J27" s="194"/>
    </row>
    <row r="28" customFormat="false" ht="19.5" hidden="false" customHeight="true" outlineLevel="0" collapsed="false">
      <c r="A28" s="296" t="s">
        <v>61</v>
      </c>
      <c r="B28" s="215" t="s">
        <v>124</v>
      </c>
      <c r="C28" s="215"/>
      <c r="D28" s="215"/>
      <c r="E28" s="215"/>
      <c r="F28" s="215"/>
      <c r="G28" s="215"/>
      <c r="H28" s="223"/>
      <c r="I28" s="231"/>
      <c r="J28" s="194"/>
    </row>
    <row r="29" customFormat="false" ht="19.5" hidden="false" customHeight="true" outlineLevel="0" collapsed="false">
      <c r="A29" s="296" t="s">
        <v>70</v>
      </c>
      <c r="B29" s="215" t="s">
        <v>125</v>
      </c>
      <c r="C29" s="215"/>
      <c r="D29" s="215"/>
      <c r="E29" s="215"/>
      <c r="F29" s="215"/>
      <c r="G29" s="215"/>
      <c r="H29" s="223"/>
      <c r="I29" s="231"/>
      <c r="J29" s="194"/>
    </row>
    <row r="30" customFormat="false" ht="19.5" hidden="false" customHeight="true" outlineLevel="0" collapsed="false">
      <c r="A30" s="298"/>
      <c r="B30" s="299" t="s">
        <v>175</v>
      </c>
      <c r="C30" s="299"/>
      <c r="D30" s="299"/>
      <c r="E30" s="299"/>
      <c r="F30" s="299"/>
      <c r="G30" s="299"/>
      <c r="H30" s="228"/>
      <c r="I30" s="229" t="n">
        <f aca="false">TRUNC(SUM(I27:I29),2)</f>
        <v>0</v>
      </c>
      <c r="J30" s="194"/>
    </row>
    <row r="31" customFormat="false" ht="19.5" hidden="false" customHeight="true" outlineLevel="0" collapsed="false">
      <c r="A31" s="294" t="s">
        <v>176</v>
      </c>
      <c r="B31" s="294"/>
      <c r="C31" s="294"/>
      <c r="D31" s="294"/>
      <c r="E31" s="294"/>
      <c r="F31" s="294"/>
      <c r="G31" s="294"/>
      <c r="H31" s="213"/>
      <c r="I31" s="213"/>
      <c r="J31" s="194"/>
    </row>
    <row r="32" customFormat="false" ht="19.5" hidden="false" customHeight="true" outlineLevel="0" collapsed="false">
      <c r="A32" s="294" t="s">
        <v>177</v>
      </c>
      <c r="B32" s="294"/>
      <c r="C32" s="294"/>
      <c r="D32" s="294"/>
      <c r="E32" s="294"/>
      <c r="F32" s="294"/>
      <c r="G32" s="294"/>
      <c r="H32" s="213"/>
      <c r="I32" s="213"/>
      <c r="J32" s="194"/>
    </row>
    <row r="33" customFormat="false" ht="19.5" hidden="false" customHeight="true" outlineLevel="0" collapsed="false">
      <c r="A33" s="305" t="s">
        <v>105</v>
      </c>
      <c r="B33" s="300" t="s">
        <v>178</v>
      </c>
      <c r="C33" s="300"/>
      <c r="D33" s="300"/>
      <c r="E33" s="300"/>
      <c r="F33" s="300"/>
      <c r="G33" s="300"/>
      <c r="H33" s="239" t="s">
        <v>58</v>
      </c>
      <c r="I33" s="222" t="s">
        <v>6</v>
      </c>
      <c r="J33" s="194"/>
    </row>
    <row r="34" customFormat="false" ht="19.5" hidden="false" customHeight="true" outlineLevel="0" collapsed="false">
      <c r="A34" s="296" t="s">
        <v>59</v>
      </c>
      <c r="B34" s="306" t="s">
        <v>75</v>
      </c>
      <c r="C34" s="241"/>
      <c r="D34" s="241"/>
      <c r="E34" s="241"/>
      <c r="F34" s="241"/>
      <c r="G34" s="241"/>
      <c r="H34" s="226" t="n">
        <v>0</v>
      </c>
      <c r="I34" s="231"/>
      <c r="J34" s="194"/>
    </row>
    <row r="35" customFormat="false" ht="19.5" hidden="false" customHeight="true" outlineLevel="0" collapsed="false">
      <c r="A35" s="296" t="s">
        <v>61</v>
      </c>
      <c r="B35" s="306" t="s">
        <v>179</v>
      </c>
      <c r="C35" s="241"/>
      <c r="D35" s="241"/>
      <c r="E35" s="241"/>
      <c r="F35" s="241"/>
      <c r="G35" s="241"/>
      <c r="H35" s="226" t="n">
        <v>0.015</v>
      </c>
      <c r="I35" s="231"/>
      <c r="J35" s="194"/>
    </row>
    <row r="36" customFormat="false" ht="19.5" hidden="false" customHeight="true" outlineLevel="0" collapsed="false">
      <c r="A36" s="296" t="s">
        <v>70</v>
      </c>
      <c r="B36" s="306" t="s">
        <v>180</v>
      </c>
      <c r="C36" s="241"/>
      <c r="D36" s="241"/>
      <c r="E36" s="241"/>
      <c r="F36" s="241"/>
      <c r="G36" s="241"/>
      <c r="H36" s="226" t="n">
        <v>0.01</v>
      </c>
      <c r="I36" s="231"/>
      <c r="J36" s="194"/>
    </row>
    <row r="37" customFormat="false" ht="19.5" hidden="false" customHeight="true" outlineLevel="0" collapsed="false">
      <c r="A37" s="296" t="s">
        <v>78</v>
      </c>
      <c r="B37" s="306" t="s">
        <v>85</v>
      </c>
      <c r="C37" s="241"/>
      <c r="D37" s="241"/>
      <c r="E37" s="241"/>
      <c r="F37" s="241"/>
      <c r="G37" s="241"/>
      <c r="H37" s="226" t="n">
        <v>0.002</v>
      </c>
      <c r="I37" s="231"/>
      <c r="J37" s="242"/>
    </row>
    <row r="38" customFormat="false" ht="19.5" hidden="false" customHeight="true" outlineLevel="0" collapsed="false">
      <c r="A38" s="307" t="s">
        <v>80</v>
      </c>
      <c r="B38" s="306" t="s">
        <v>76</v>
      </c>
      <c r="C38" s="241"/>
      <c r="D38" s="241"/>
      <c r="E38" s="241"/>
      <c r="F38" s="241"/>
      <c r="G38" s="241"/>
      <c r="H38" s="226" t="n">
        <v>0.025</v>
      </c>
      <c r="I38" s="231"/>
      <c r="J38" s="243"/>
    </row>
    <row r="39" customFormat="false" ht="19.5" hidden="false" customHeight="true" outlineLevel="0" collapsed="false">
      <c r="A39" s="307" t="s">
        <v>82</v>
      </c>
      <c r="B39" s="306" t="s">
        <v>87</v>
      </c>
      <c r="C39" s="241"/>
      <c r="D39" s="241"/>
      <c r="E39" s="241"/>
      <c r="F39" s="241"/>
      <c r="G39" s="241"/>
      <c r="H39" s="226" t="n">
        <v>0.08</v>
      </c>
      <c r="I39" s="231"/>
      <c r="J39" s="230"/>
    </row>
    <row r="40" customFormat="false" ht="19.5" hidden="false" customHeight="true" outlineLevel="0" collapsed="false">
      <c r="A40" s="307" t="s">
        <v>84</v>
      </c>
      <c r="B40" s="306" t="s">
        <v>181</v>
      </c>
      <c r="C40" s="241"/>
      <c r="D40" s="241"/>
      <c r="E40" s="241"/>
      <c r="F40" s="241"/>
      <c r="G40" s="241"/>
      <c r="H40" s="226" t="n">
        <v>0.0399</v>
      </c>
      <c r="I40" s="231"/>
      <c r="J40" s="242"/>
    </row>
    <row r="41" customFormat="false" ht="19.5" hidden="false" customHeight="true" outlineLevel="0" collapsed="false">
      <c r="A41" s="307" t="s">
        <v>86</v>
      </c>
      <c r="B41" s="306" t="s">
        <v>83</v>
      </c>
      <c r="C41" s="241"/>
      <c r="D41" s="241"/>
      <c r="E41" s="241"/>
      <c r="F41" s="241"/>
      <c r="G41" s="241"/>
      <c r="H41" s="226" t="n">
        <v>0.006</v>
      </c>
      <c r="I41" s="231"/>
      <c r="J41" s="194"/>
    </row>
    <row r="42" customFormat="false" ht="19.5" hidden="false" customHeight="true" outlineLevel="0" collapsed="false">
      <c r="A42" s="298"/>
      <c r="B42" s="308" t="s">
        <v>72</v>
      </c>
      <c r="C42" s="241"/>
      <c r="D42" s="241"/>
      <c r="E42" s="241"/>
      <c r="F42" s="241"/>
      <c r="G42" s="241"/>
      <c r="H42" s="245" t="n">
        <f aca="false">SUM(H34:H41)</f>
        <v>0.1779</v>
      </c>
      <c r="I42" s="229" t="n">
        <f aca="false">ROUND(SUM(I34:I41),2)</f>
        <v>0</v>
      </c>
      <c r="J42" s="194"/>
    </row>
    <row r="43" customFormat="false" ht="30.75" hidden="false" customHeight="true" outlineLevel="0" collapsed="false">
      <c r="A43" s="294" t="s">
        <v>182</v>
      </c>
      <c r="B43" s="294"/>
      <c r="C43" s="294"/>
      <c r="D43" s="294"/>
      <c r="E43" s="294"/>
      <c r="F43" s="294"/>
      <c r="G43" s="294"/>
      <c r="H43" s="213"/>
      <c r="I43" s="213"/>
      <c r="J43" s="194"/>
    </row>
    <row r="44" customFormat="false" ht="17.25" hidden="false" customHeight="true" outlineLevel="0" collapsed="false">
      <c r="A44" s="305" t="s">
        <v>115</v>
      </c>
      <c r="B44" s="300" t="s">
        <v>183</v>
      </c>
      <c r="C44" s="300"/>
      <c r="D44" s="300"/>
      <c r="E44" s="300"/>
      <c r="F44" s="300"/>
      <c r="G44" s="300"/>
      <c r="H44" s="222"/>
      <c r="I44" s="222" t="s">
        <v>6</v>
      </c>
      <c r="J44" s="194"/>
    </row>
    <row r="45" customFormat="false" ht="19.5" hidden="false" customHeight="true" outlineLevel="0" collapsed="false">
      <c r="A45" s="296" t="s">
        <v>59</v>
      </c>
      <c r="B45" s="215" t="s">
        <v>67</v>
      </c>
      <c r="C45" s="215"/>
      <c r="D45" s="215"/>
      <c r="E45" s="215"/>
      <c r="F45" s="215"/>
      <c r="G45" s="215"/>
      <c r="H45" s="223"/>
      <c r="I45" s="231"/>
      <c r="J45" s="194"/>
    </row>
    <row r="46" customFormat="false" ht="19.5" hidden="false" customHeight="true" outlineLevel="0" collapsed="false">
      <c r="A46" s="296" t="s">
        <v>61</v>
      </c>
      <c r="B46" s="215" t="s">
        <v>184</v>
      </c>
      <c r="C46" s="215"/>
      <c r="D46" s="215"/>
      <c r="E46" s="215"/>
      <c r="F46" s="215"/>
      <c r="G46" s="215"/>
      <c r="H46" s="223"/>
      <c r="I46" s="231"/>
      <c r="J46" s="194"/>
    </row>
    <row r="47" customFormat="false" ht="19.5" hidden="false" customHeight="true" outlineLevel="0" collapsed="false">
      <c r="A47" s="307" t="s">
        <v>69</v>
      </c>
      <c r="B47" s="307"/>
      <c r="C47" s="307"/>
      <c r="D47" s="307"/>
      <c r="E47" s="307"/>
      <c r="F47" s="307"/>
      <c r="G47" s="307"/>
      <c r="H47" s="223"/>
      <c r="I47" s="231"/>
      <c r="J47" s="194"/>
    </row>
    <row r="48" customFormat="false" ht="19.5" hidden="false" customHeight="true" outlineLevel="0" collapsed="false">
      <c r="A48" s="296" t="s">
        <v>70</v>
      </c>
      <c r="B48" s="215" t="s">
        <v>185</v>
      </c>
      <c r="C48" s="215"/>
      <c r="D48" s="215"/>
      <c r="E48" s="215"/>
      <c r="F48" s="215"/>
      <c r="G48" s="215"/>
      <c r="H48" s="223"/>
      <c r="I48" s="231"/>
      <c r="J48" s="194"/>
    </row>
    <row r="49" customFormat="false" ht="19.5" hidden="false" customHeight="true" outlineLevel="0" collapsed="false">
      <c r="A49" s="215" t="s">
        <v>72</v>
      </c>
      <c r="B49" s="215"/>
      <c r="C49" s="215"/>
      <c r="D49" s="215"/>
      <c r="E49" s="215"/>
      <c r="F49" s="215"/>
      <c r="G49" s="215"/>
      <c r="H49" s="223"/>
      <c r="I49" s="229" t="n">
        <f aca="false">ROUND(SUM(I47:I48),2)</f>
        <v>0</v>
      </c>
      <c r="J49" s="194"/>
    </row>
    <row r="50" customFormat="false" ht="19.5" hidden="false" customHeight="true" outlineLevel="0" collapsed="false">
      <c r="A50" s="294" t="s">
        <v>186</v>
      </c>
      <c r="B50" s="294"/>
      <c r="C50" s="294"/>
      <c r="D50" s="294"/>
      <c r="E50" s="294"/>
      <c r="F50" s="294"/>
      <c r="G50" s="294"/>
      <c r="H50" s="213"/>
      <c r="I50" s="213"/>
      <c r="J50" s="194"/>
    </row>
    <row r="51" customFormat="false" ht="19.5" hidden="false" customHeight="true" outlineLevel="0" collapsed="false">
      <c r="A51" s="305" t="s">
        <v>187</v>
      </c>
      <c r="B51" s="300" t="s">
        <v>188</v>
      </c>
      <c r="C51" s="300"/>
      <c r="D51" s="300"/>
      <c r="E51" s="300"/>
      <c r="F51" s="300"/>
      <c r="G51" s="300"/>
      <c r="H51" s="222"/>
      <c r="I51" s="222" t="s">
        <v>6</v>
      </c>
      <c r="J51" s="194"/>
    </row>
    <row r="52" customFormat="false" ht="19.5" hidden="false" customHeight="true" outlineLevel="0" collapsed="false">
      <c r="A52" s="296" t="s">
        <v>59</v>
      </c>
      <c r="B52" s="249" t="s">
        <v>188</v>
      </c>
      <c r="C52" s="249"/>
      <c r="D52" s="249"/>
      <c r="E52" s="249"/>
      <c r="F52" s="249"/>
      <c r="G52" s="249"/>
      <c r="H52" s="247" t="n">
        <v>0.0007</v>
      </c>
      <c r="I52" s="231"/>
      <c r="J52" s="194"/>
    </row>
    <row r="53" customFormat="false" ht="36" hidden="false" customHeight="true" outlineLevel="0" collapsed="false">
      <c r="A53" s="296" t="s">
        <v>61</v>
      </c>
      <c r="B53" s="249" t="s">
        <v>189</v>
      </c>
      <c r="C53" s="249"/>
      <c r="D53" s="249"/>
      <c r="E53" s="249"/>
      <c r="F53" s="249"/>
      <c r="G53" s="249"/>
      <c r="H53" s="247" t="n">
        <v>0.00012</v>
      </c>
      <c r="I53" s="231"/>
      <c r="J53" s="194"/>
    </row>
    <row r="54" customFormat="false" ht="54" hidden="false" customHeight="true" outlineLevel="0" collapsed="false">
      <c r="A54" s="309" t="s">
        <v>190</v>
      </c>
      <c r="B54" s="249" t="s">
        <v>191</v>
      </c>
      <c r="C54" s="249"/>
      <c r="D54" s="249"/>
      <c r="E54" s="249"/>
      <c r="F54" s="249"/>
      <c r="G54" s="249"/>
      <c r="H54" s="223"/>
      <c r="I54" s="231"/>
      <c r="J54" s="194"/>
    </row>
    <row r="55" customFormat="false" ht="19.5" hidden="false" customHeight="true" outlineLevel="0" collapsed="false">
      <c r="A55" s="250"/>
      <c r="B55" s="318" t="s">
        <v>72</v>
      </c>
      <c r="C55" s="318"/>
      <c r="D55" s="318"/>
      <c r="E55" s="318"/>
      <c r="F55" s="318"/>
      <c r="G55" s="318"/>
      <c r="H55" s="228"/>
      <c r="I55" s="229" t="n">
        <f aca="false">ROUND(SUM(I52:I54),2)</f>
        <v>0</v>
      </c>
      <c r="J55" s="251"/>
      <c r="K55" s="252"/>
      <c r="L55" s="252"/>
    </row>
    <row r="56" customFormat="false" ht="26.25" hidden="false" customHeight="true" outlineLevel="0" collapsed="false">
      <c r="A56" s="294" t="s">
        <v>192</v>
      </c>
      <c r="B56" s="294"/>
      <c r="C56" s="294"/>
      <c r="D56" s="294"/>
      <c r="E56" s="294"/>
      <c r="F56" s="294"/>
      <c r="G56" s="294"/>
      <c r="H56" s="213"/>
      <c r="I56" s="213"/>
      <c r="J56" s="251"/>
      <c r="K56" s="252"/>
      <c r="L56" s="252"/>
    </row>
    <row r="57" customFormat="false" ht="19.5" hidden="false" customHeight="true" outlineLevel="0" collapsed="false">
      <c r="A57" s="305" t="s">
        <v>193</v>
      </c>
      <c r="B57" s="310" t="s">
        <v>96</v>
      </c>
      <c r="C57" s="310"/>
      <c r="D57" s="310"/>
      <c r="E57" s="310"/>
      <c r="F57" s="310"/>
      <c r="G57" s="310"/>
      <c r="H57" s="254" t="s">
        <v>58</v>
      </c>
      <c r="I57" s="222" t="s">
        <v>6</v>
      </c>
      <c r="J57" s="194"/>
    </row>
    <row r="58" customFormat="false" ht="19.5" hidden="false" customHeight="true" outlineLevel="0" collapsed="false">
      <c r="A58" s="296" t="s">
        <v>59</v>
      </c>
      <c r="B58" s="215" t="s">
        <v>194</v>
      </c>
      <c r="C58" s="215"/>
      <c r="D58" s="215"/>
      <c r="E58" s="215"/>
      <c r="F58" s="215"/>
      <c r="G58" s="215"/>
      <c r="H58" s="226" t="n">
        <v>0.55</v>
      </c>
      <c r="I58" s="231"/>
      <c r="J58" s="194"/>
    </row>
    <row r="59" customFormat="false" ht="19.5" hidden="false" customHeight="true" outlineLevel="0" collapsed="false">
      <c r="A59" s="296" t="s">
        <v>61</v>
      </c>
      <c r="B59" s="215" t="s">
        <v>195</v>
      </c>
      <c r="C59" s="215"/>
      <c r="D59" s="215"/>
      <c r="E59" s="215"/>
      <c r="F59" s="215"/>
      <c r="G59" s="215"/>
      <c r="H59" s="255"/>
      <c r="I59" s="231"/>
      <c r="J59" s="194"/>
    </row>
    <row r="60" customFormat="false" ht="19.5" hidden="false" customHeight="true" outlineLevel="0" collapsed="false">
      <c r="A60" s="296" t="s">
        <v>70</v>
      </c>
      <c r="B60" s="215" t="s">
        <v>196</v>
      </c>
      <c r="C60" s="215"/>
      <c r="D60" s="215"/>
      <c r="E60" s="215"/>
      <c r="F60" s="215"/>
      <c r="G60" s="215"/>
      <c r="H60" s="255"/>
      <c r="I60" s="231"/>
      <c r="J60" s="194"/>
    </row>
    <row r="61" customFormat="false" ht="19.5" hidden="false" customHeight="true" outlineLevel="0" collapsed="false">
      <c r="A61" s="214"/>
      <c r="B61" s="215" t="s">
        <v>87</v>
      </c>
      <c r="C61" s="215"/>
      <c r="D61" s="215"/>
      <c r="E61" s="215"/>
      <c r="F61" s="215"/>
      <c r="G61" s="215"/>
      <c r="H61" s="226" t="n">
        <v>0.4</v>
      </c>
      <c r="I61" s="231"/>
      <c r="J61" s="194"/>
    </row>
    <row r="62" customFormat="false" ht="19.5" hidden="false" customHeight="true" outlineLevel="0" collapsed="false">
      <c r="A62" s="214"/>
      <c r="B62" s="215" t="s">
        <v>197</v>
      </c>
      <c r="C62" s="215"/>
      <c r="D62" s="215"/>
      <c r="E62" s="215"/>
      <c r="F62" s="215"/>
      <c r="G62" s="215"/>
      <c r="H62" s="226" t="n">
        <v>0.1</v>
      </c>
      <c r="I62" s="231"/>
      <c r="J62" s="194"/>
    </row>
    <row r="63" customFormat="false" ht="19.5" hidden="false" customHeight="true" outlineLevel="0" collapsed="false">
      <c r="A63" s="296" t="s">
        <v>78</v>
      </c>
      <c r="B63" s="215" t="s">
        <v>198</v>
      </c>
      <c r="C63" s="215"/>
      <c r="D63" s="215"/>
      <c r="E63" s="215"/>
      <c r="F63" s="215"/>
      <c r="G63" s="215"/>
      <c r="H63" s="226" t="n">
        <v>0.05</v>
      </c>
      <c r="I63" s="231"/>
      <c r="J63" s="194"/>
    </row>
    <row r="64" customFormat="false" ht="19.5" hidden="false" customHeight="true" outlineLevel="0" collapsed="false">
      <c r="A64" s="307" t="s">
        <v>80</v>
      </c>
      <c r="B64" s="215" t="s">
        <v>199</v>
      </c>
      <c r="C64" s="215"/>
      <c r="D64" s="215"/>
      <c r="E64" s="215"/>
      <c r="F64" s="215"/>
      <c r="G64" s="215"/>
      <c r="H64" s="255"/>
      <c r="I64" s="231"/>
      <c r="J64" s="194"/>
    </row>
    <row r="65" customFormat="false" ht="19.5" hidden="false" customHeight="true" outlineLevel="0" collapsed="false">
      <c r="A65" s="307" t="s">
        <v>82</v>
      </c>
      <c r="B65" s="215" t="s">
        <v>200</v>
      </c>
      <c r="C65" s="215"/>
      <c r="D65" s="215"/>
      <c r="E65" s="215"/>
      <c r="F65" s="215"/>
      <c r="G65" s="215"/>
      <c r="H65" s="255"/>
      <c r="I65" s="231"/>
      <c r="J65" s="194"/>
    </row>
    <row r="66" customFormat="false" ht="19.5" hidden="false" customHeight="true" outlineLevel="0" collapsed="false">
      <c r="A66" s="211"/>
      <c r="B66" s="215" t="s">
        <v>87</v>
      </c>
      <c r="C66" s="215"/>
      <c r="D66" s="215"/>
      <c r="E66" s="215"/>
      <c r="F66" s="215"/>
      <c r="G66" s="215"/>
      <c r="H66" s="226" t="n">
        <v>0.4</v>
      </c>
      <c r="I66" s="231"/>
      <c r="J66" s="194"/>
    </row>
    <row r="67" customFormat="false" ht="19.5" hidden="false" customHeight="true" outlineLevel="0" collapsed="false">
      <c r="A67" s="211"/>
      <c r="B67" s="215" t="s">
        <v>197</v>
      </c>
      <c r="C67" s="215"/>
      <c r="D67" s="215"/>
      <c r="E67" s="215"/>
      <c r="F67" s="215"/>
      <c r="G67" s="215"/>
      <c r="H67" s="226" t="n">
        <v>0.1</v>
      </c>
      <c r="I67" s="231"/>
      <c r="J67" s="257"/>
      <c r="K67" s="258"/>
      <c r="L67" s="258"/>
      <c r="M67" s="258"/>
      <c r="N67" s="258"/>
      <c r="O67" s="258"/>
      <c r="P67" s="258"/>
      <c r="Q67" s="258"/>
      <c r="R67" s="258"/>
      <c r="S67" s="258"/>
      <c r="T67" s="258"/>
      <c r="U67" s="258"/>
      <c r="V67" s="258"/>
    </row>
    <row r="68" customFormat="false" ht="19.5" hidden="false" customHeight="true" outlineLevel="0" collapsed="false">
      <c r="A68" s="211"/>
      <c r="B68" s="306" t="s">
        <v>72</v>
      </c>
      <c r="C68" s="241"/>
      <c r="D68" s="241"/>
      <c r="E68" s="241"/>
      <c r="F68" s="241"/>
      <c r="G68" s="241"/>
      <c r="H68" s="255"/>
      <c r="I68" s="229" t="n">
        <f aca="false">I58+I59+I60+I63+I64+I65</f>
        <v>0</v>
      </c>
      <c r="J68" s="257"/>
      <c r="K68" s="258"/>
      <c r="L68" s="258"/>
      <c r="M68" s="258"/>
      <c r="N68" s="258"/>
      <c r="O68" s="258"/>
      <c r="P68" s="258"/>
      <c r="Q68" s="258"/>
      <c r="R68" s="258"/>
      <c r="S68" s="258"/>
      <c r="T68" s="258"/>
      <c r="U68" s="258"/>
      <c r="V68" s="258"/>
    </row>
    <row r="69" customFormat="false" ht="35.25" hidden="false" customHeight="true" outlineLevel="0" collapsed="false">
      <c r="A69" s="294" t="s">
        <v>201</v>
      </c>
      <c r="B69" s="294"/>
      <c r="C69" s="294"/>
      <c r="D69" s="294"/>
      <c r="E69" s="294"/>
      <c r="F69" s="294"/>
      <c r="G69" s="294"/>
      <c r="H69" s="213"/>
      <c r="I69" s="213"/>
      <c r="J69" s="257"/>
      <c r="K69" s="258"/>
      <c r="L69" s="258"/>
      <c r="M69" s="258"/>
      <c r="N69" s="258"/>
      <c r="O69" s="258"/>
      <c r="P69" s="258"/>
      <c r="Q69" s="258"/>
      <c r="R69" s="258"/>
      <c r="S69" s="258"/>
      <c r="T69" s="258"/>
      <c r="U69" s="258"/>
      <c r="V69" s="258"/>
    </row>
    <row r="70" customFormat="false" ht="31.5" hidden="false" customHeight="true" outlineLevel="0" collapsed="false">
      <c r="A70" s="305" t="s">
        <v>202</v>
      </c>
      <c r="B70" s="300" t="s">
        <v>203</v>
      </c>
      <c r="C70" s="300"/>
      <c r="D70" s="300"/>
      <c r="E70" s="300"/>
      <c r="F70" s="300"/>
      <c r="G70" s="300"/>
      <c r="H70" s="222"/>
      <c r="I70" s="222" t="s">
        <v>6</v>
      </c>
      <c r="J70" s="257"/>
      <c r="K70" s="258"/>
      <c r="L70" s="258"/>
      <c r="M70" s="258"/>
      <c r="N70" s="258"/>
      <c r="O70" s="258"/>
      <c r="P70" s="258"/>
      <c r="Q70" s="258"/>
      <c r="R70" s="258"/>
      <c r="S70" s="258"/>
      <c r="T70" s="258"/>
      <c r="U70" s="258"/>
      <c r="V70" s="258"/>
    </row>
    <row r="71" customFormat="false" ht="19.5" hidden="false" customHeight="true" outlineLevel="0" collapsed="false">
      <c r="A71" s="296" t="s">
        <v>59</v>
      </c>
      <c r="B71" s="215" t="s">
        <v>107</v>
      </c>
      <c r="C71" s="215"/>
      <c r="D71" s="215"/>
      <c r="E71" s="215"/>
      <c r="F71" s="215"/>
      <c r="G71" s="215"/>
      <c r="H71" s="223"/>
      <c r="I71" s="231"/>
      <c r="J71" s="257"/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</row>
    <row r="72" customFormat="false" ht="19.5" hidden="false" customHeight="true" outlineLevel="0" collapsed="false">
      <c r="A72" s="296" t="s">
        <v>61</v>
      </c>
      <c r="B72" s="215" t="s">
        <v>204</v>
      </c>
      <c r="C72" s="215"/>
      <c r="D72" s="215"/>
      <c r="E72" s="215"/>
      <c r="F72" s="215"/>
      <c r="G72" s="215"/>
      <c r="H72" s="223"/>
      <c r="I72" s="231"/>
      <c r="J72" s="257"/>
      <c r="K72" s="258"/>
      <c r="L72" s="258"/>
      <c r="M72" s="258"/>
      <c r="N72" s="258"/>
      <c r="O72" s="258"/>
      <c r="P72" s="258"/>
      <c r="Q72" s="258"/>
      <c r="R72" s="258"/>
      <c r="S72" s="258"/>
      <c r="T72" s="258"/>
      <c r="U72" s="258"/>
      <c r="V72" s="258"/>
    </row>
    <row r="73" customFormat="false" ht="19.5" hidden="false" customHeight="true" outlineLevel="0" collapsed="false">
      <c r="A73" s="296" t="s">
        <v>70</v>
      </c>
      <c r="B73" s="215" t="s">
        <v>205</v>
      </c>
      <c r="C73" s="215"/>
      <c r="D73" s="215"/>
      <c r="E73" s="215"/>
      <c r="F73" s="215"/>
      <c r="G73" s="215"/>
      <c r="H73" s="223"/>
      <c r="I73" s="231"/>
      <c r="J73" s="257"/>
      <c r="K73" s="258"/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8"/>
    </row>
    <row r="74" customFormat="false" ht="19.5" hidden="false" customHeight="true" outlineLevel="0" collapsed="false">
      <c r="A74" s="296" t="s">
        <v>78</v>
      </c>
      <c r="B74" s="215" t="s">
        <v>120</v>
      </c>
      <c r="C74" s="215"/>
      <c r="D74" s="215"/>
      <c r="E74" s="215"/>
      <c r="F74" s="215"/>
      <c r="G74" s="215"/>
      <c r="H74" s="223"/>
      <c r="I74" s="231"/>
      <c r="J74" s="257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</row>
    <row r="75" customFormat="false" ht="19.5" hidden="false" customHeight="true" outlineLevel="0" collapsed="false">
      <c r="A75" s="307" t="s">
        <v>80</v>
      </c>
      <c r="B75" s="215" t="s">
        <v>206</v>
      </c>
      <c r="C75" s="215"/>
      <c r="D75" s="215"/>
      <c r="E75" s="215"/>
      <c r="F75" s="215"/>
      <c r="G75" s="215"/>
      <c r="H75" s="223"/>
      <c r="I75" s="231"/>
      <c r="J75" s="257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</row>
    <row r="76" customFormat="false" ht="19.5" hidden="false" customHeight="true" outlineLevel="0" collapsed="false">
      <c r="A76" s="299" t="s">
        <v>69</v>
      </c>
      <c r="B76" s="299"/>
      <c r="C76" s="299"/>
      <c r="D76" s="299"/>
      <c r="E76" s="299"/>
      <c r="F76" s="299"/>
      <c r="G76" s="299"/>
      <c r="H76" s="228"/>
      <c r="I76" s="229" t="n">
        <f aca="false">ROUND(SUM(I71:I75),2)</f>
        <v>0</v>
      </c>
      <c r="J76" s="257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</row>
    <row r="77" customFormat="false" ht="19.5" hidden="false" customHeight="true" outlineLevel="0" collapsed="false">
      <c r="A77" s="311" t="s">
        <v>82</v>
      </c>
      <c r="B77" s="215" t="s">
        <v>207</v>
      </c>
      <c r="C77" s="215"/>
      <c r="D77" s="215"/>
      <c r="E77" s="215"/>
      <c r="F77" s="215"/>
      <c r="G77" s="215"/>
      <c r="H77" s="223"/>
      <c r="I77" s="260" t="n">
        <f aca="false">ROUND(I76*H42,2)</f>
        <v>0</v>
      </c>
      <c r="J77" s="257"/>
      <c r="K77" s="258"/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</row>
    <row r="78" customFormat="false" ht="19.5" hidden="false" customHeight="true" outlineLevel="0" collapsed="false">
      <c r="A78" s="299" t="s">
        <v>72</v>
      </c>
      <c r="B78" s="299"/>
      <c r="C78" s="299"/>
      <c r="D78" s="299"/>
      <c r="E78" s="299"/>
      <c r="F78" s="299"/>
      <c r="G78" s="299"/>
      <c r="H78" s="228"/>
      <c r="I78" s="229" t="n">
        <f aca="false">ROUND(SUM(I76:I77),2)</f>
        <v>0</v>
      </c>
      <c r="J78" s="194"/>
    </row>
    <row r="79" customFormat="false" ht="19.5" hidden="false" customHeight="true" outlineLevel="0" collapsed="false">
      <c r="A79" s="294" t="s">
        <v>208</v>
      </c>
      <c r="B79" s="294"/>
      <c r="C79" s="294"/>
      <c r="D79" s="294"/>
      <c r="E79" s="294"/>
      <c r="F79" s="294"/>
      <c r="G79" s="294"/>
      <c r="H79" s="213"/>
      <c r="I79" s="213"/>
      <c r="J79" s="194"/>
    </row>
    <row r="80" customFormat="false" ht="19.5" hidden="false" customHeight="true" outlineLevel="0" collapsed="false">
      <c r="A80" s="219" t="n">
        <v>4</v>
      </c>
      <c r="B80" s="300" t="s">
        <v>209</v>
      </c>
      <c r="C80" s="300"/>
      <c r="D80" s="300"/>
      <c r="E80" s="300"/>
      <c r="F80" s="300"/>
      <c r="G80" s="300"/>
      <c r="H80" s="222"/>
      <c r="I80" s="222" t="s">
        <v>6</v>
      </c>
      <c r="J80" s="194"/>
    </row>
    <row r="81" customFormat="false" ht="19.5" hidden="false" customHeight="true" outlineLevel="0" collapsed="false">
      <c r="A81" s="296" t="s">
        <v>105</v>
      </c>
      <c r="B81" s="215" t="s">
        <v>178</v>
      </c>
      <c r="C81" s="215"/>
      <c r="D81" s="215"/>
      <c r="E81" s="215"/>
      <c r="F81" s="215"/>
      <c r="G81" s="215"/>
      <c r="H81" s="223"/>
      <c r="I81" s="231" t="n">
        <f aca="false">I42</f>
        <v>0</v>
      </c>
      <c r="J81" s="194"/>
    </row>
    <row r="82" customFormat="false" ht="19.5" hidden="false" customHeight="true" outlineLevel="0" collapsed="false">
      <c r="A82" s="296" t="s">
        <v>115</v>
      </c>
      <c r="B82" s="215" t="s">
        <v>210</v>
      </c>
      <c r="C82" s="215"/>
      <c r="D82" s="215"/>
      <c r="E82" s="215"/>
      <c r="F82" s="215"/>
      <c r="G82" s="215"/>
      <c r="H82" s="223"/>
      <c r="I82" s="231" t="n">
        <f aca="false">I49</f>
        <v>0</v>
      </c>
      <c r="J82" s="194"/>
    </row>
    <row r="83" customFormat="false" ht="19.5" hidden="false" customHeight="true" outlineLevel="0" collapsed="false">
      <c r="A83" s="296" t="s">
        <v>187</v>
      </c>
      <c r="B83" s="215" t="s">
        <v>188</v>
      </c>
      <c r="C83" s="215"/>
      <c r="D83" s="215"/>
      <c r="E83" s="215"/>
      <c r="F83" s="215"/>
      <c r="G83" s="215"/>
      <c r="H83" s="223"/>
      <c r="I83" s="231" t="n">
        <f aca="false">I55</f>
        <v>0</v>
      </c>
      <c r="J83" s="261"/>
      <c r="K83" s="262"/>
      <c r="L83" s="262"/>
      <c r="M83" s="262"/>
      <c r="N83" s="262"/>
      <c r="O83" s="262"/>
      <c r="P83" s="262"/>
      <c r="Q83" s="262"/>
      <c r="R83" s="263"/>
    </row>
    <row r="84" s="265" customFormat="true" ht="19.5" hidden="false" customHeight="true" outlineLevel="0" collapsed="false">
      <c r="A84" s="296" t="s">
        <v>193</v>
      </c>
      <c r="B84" s="215" t="s">
        <v>211</v>
      </c>
      <c r="C84" s="215"/>
      <c r="D84" s="215"/>
      <c r="E84" s="215"/>
      <c r="F84" s="215"/>
      <c r="G84" s="215"/>
      <c r="H84" s="223"/>
      <c r="I84" s="231" t="n">
        <f aca="false">I68</f>
        <v>0</v>
      </c>
      <c r="J84" s="264"/>
    </row>
    <row r="85" customFormat="false" ht="19.5" hidden="false" customHeight="true" outlineLevel="0" collapsed="false">
      <c r="A85" s="307" t="s">
        <v>202</v>
      </c>
      <c r="B85" s="215" t="s">
        <v>119</v>
      </c>
      <c r="C85" s="215"/>
      <c r="D85" s="215"/>
      <c r="E85" s="215"/>
      <c r="F85" s="215"/>
      <c r="G85" s="215"/>
      <c r="H85" s="223"/>
      <c r="I85" s="231" t="n">
        <f aca="false">I78</f>
        <v>0</v>
      </c>
      <c r="J85" s="194"/>
    </row>
    <row r="86" customFormat="false" ht="19.5" hidden="false" customHeight="true" outlineLevel="0" collapsed="false">
      <c r="A86" s="299" t="s">
        <v>72</v>
      </c>
      <c r="B86" s="299"/>
      <c r="C86" s="299"/>
      <c r="D86" s="299"/>
      <c r="E86" s="299"/>
      <c r="F86" s="299"/>
      <c r="G86" s="299"/>
      <c r="H86" s="228"/>
      <c r="I86" s="229" t="n">
        <f aca="false">ROUND(SUM(I81:I85),2)</f>
        <v>0</v>
      </c>
      <c r="J86" s="194"/>
    </row>
    <row r="87" customFormat="false" ht="19.5" hidden="false" customHeight="true" outlineLevel="0" collapsed="false">
      <c r="A87" s="294" t="s">
        <v>212</v>
      </c>
      <c r="B87" s="294"/>
      <c r="C87" s="294"/>
      <c r="D87" s="294"/>
      <c r="E87" s="294"/>
      <c r="F87" s="294"/>
      <c r="G87" s="294"/>
      <c r="H87" s="213"/>
      <c r="I87" s="213"/>
      <c r="J87" s="194"/>
    </row>
    <row r="88" customFormat="false" ht="19.5" hidden="false" customHeight="true" outlineLevel="0" collapsed="false">
      <c r="A88" s="219" t="n">
        <v>5</v>
      </c>
      <c r="B88" s="304" t="s">
        <v>128</v>
      </c>
      <c r="C88" s="304"/>
      <c r="D88" s="304"/>
      <c r="E88" s="304"/>
      <c r="F88" s="304"/>
      <c r="G88" s="304"/>
      <c r="H88" s="239" t="s">
        <v>58</v>
      </c>
      <c r="I88" s="222" t="s">
        <v>6</v>
      </c>
      <c r="J88" s="194"/>
    </row>
    <row r="89" customFormat="false" ht="19.5" hidden="false" customHeight="true" outlineLevel="0" collapsed="false">
      <c r="A89" s="296" t="s">
        <v>59</v>
      </c>
      <c r="B89" s="215" t="s">
        <v>129</v>
      </c>
      <c r="C89" s="215"/>
      <c r="D89" s="215"/>
      <c r="E89" s="215"/>
      <c r="F89" s="215"/>
      <c r="G89" s="215"/>
      <c r="H89" s="226" t="n">
        <v>0</v>
      </c>
      <c r="I89" s="231" t="n">
        <f aca="false">I109*H89</f>
        <v>0</v>
      </c>
      <c r="J89" s="194"/>
    </row>
    <row r="90" customFormat="false" ht="19.5" hidden="false" customHeight="true" outlineLevel="0" collapsed="false">
      <c r="A90" s="296" t="s">
        <v>61</v>
      </c>
      <c r="B90" s="215" t="s">
        <v>132</v>
      </c>
      <c r="C90" s="215"/>
      <c r="D90" s="215"/>
      <c r="E90" s="215"/>
      <c r="F90" s="215"/>
      <c r="G90" s="215"/>
      <c r="H90" s="266"/>
      <c r="I90" s="267"/>
      <c r="J90" s="194"/>
    </row>
    <row r="91" customFormat="false" ht="19.5" hidden="false" customHeight="true" outlineLevel="0" collapsed="false">
      <c r="A91" s="214"/>
      <c r="B91" s="215" t="s">
        <v>133</v>
      </c>
      <c r="C91" s="215"/>
      <c r="D91" s="215"/>
      <c r="E91" s="215"/>
      <c r="F91" s="215"/>
      <c r="G91" s="215"/>
      <c r="H91" s="266"/>
      <c r="I91" s="270" t="n">
        <v>0.8575</v>
      </c>
      <c r="J91" s="194"/>
    </row>
    <row r="92" customFormat="false" ht="19.5" hidden="false" customHeight="true" outlineLevel="0" collapsed="false">
      <c r="A92" s="214"/>
      <c r="B92" s="215" t="s">
        <v>134</v>
      </c>
      <c r="C92" s="215"/>
      <c r="D92" s="215"/>
      <c r="E92" s="215"/>
      <c r="F92" s="215"/>
      <c r="G92" s="215"/>
      <c r="H92" s="271"/>
      <c r="I92" s="211" t="n">
        <f aca="false">ROUND((I101+I100)/I91,2)</f>
        <v>163.27</v>
      </c>
      <c r="J92" s="194"/>
    </row>
    <row r="93" customFormat="false" ht="19.5" hidden="false" customHeight="true" outlineLevel="0" collapsed="false">
      <c r="A93" s="214"/>
      <c r="B93" s="215" t="s">
        <v>213</v>
      </c>
      <c r="C93" s="215"/>
      <c r="D93" s="215"/>
      <c r="E93" s="215"/>
      <c r="F93" s="215"/>
      <c r="G93" s="215"/>
      <c r="H93" s="266"/>
      <c r="I93" s="267"/>
      <c r="J93" s="194"/>
    </row>
    <row r="94" customFormat="false" ht="19.5" hidden="false" customHeight="true" outlineLevel="0" collapsed="false">
      <c r="A94" s="214"/>
      <c r="B94" s="215" t="s">
        <v>137</v>
      </c>
      <c r="C94" s="215"/>
      <c r="D94" s="215"/>
      <c r="E94" s="215"/>
      <c r="F94" s="215"/>
      <c r="G94" s="215"/>
      <c r="H94" s="226" t="n">
        <v>0.0165</v>
      </c>
      <c r="I94" s="231" t="n">
        <f aca="false">ROUND(I92*H94,2)</f>
        <v>2.69</v>
      </c>
      <c r="J94" s="194"/>
    </row>
    <row r="95" customFormat="false" ht="19.5" hidden="false" customHeight="true" outlineLevel="0" collapsed="false">
      <c r="A95" s="214"/>
      <c r="B95" s="215" t="s">
        <v>138</v>
      </c>
      <c r="C95" s="215"/>
      <c r="D95" s="215"/>
      <c r="E95" s="215"/>
      <c r="F95" s="215"/>
      <c r="G95" s="215"/>
      <c r="H95" s="226" t="n">
        <v>0.076</v>
      </c>
      <c r="I95" s="231" t="n">
        <f aca="false">ROUND(I92*H95,2)</f>
        <v>12.41</v>
      </c>
      <c r="J95" s="194"/>
    </row>
    <row r="96" customFormat="false" ht="19.5" hidden="false" customHeight="true" outlineLevel="0" collapsed="false">
      <c r="A96" s="211"/>
      <c r="B96" s="215" t="s">
        <v>214</v>
      </c>
      <c r="C96" s="215"/>
      <c r="D96" s="215"/>
      <c r="E96" s="215"/>
      <c r="F96" s="215"/>
      <c r="G96" s="215"/>
      <c r="H96" s="266"/>
      <c r="I96" s="272"/>
      <c r="J96" s="230"/>
    </row>
    <row r="97" customFormat="false" ht="19.5" hidden="false" customHeight="true" outlineLevel="0" collapsed="false">
      <c r="A97" s="211"/>
      <c r="B97" s="215" t="s">
        <v>141</v>
      </c>
      <c r="C97" s="215"/>
      <c r="D97" s="215"/>
      <c r="E97" s="215"/>
      <c r="F97" s="215"/>
      <c r="G97" s="215"/>
      <c r="H97" s="226" t="n">
        <v>0.05</v>
      </c>
      <c r="I97" s="231" t="n">
        <f aca="false">ROUND(I92*H97,2)</f>
        <v>8.16</v>
      </c>
      <c r="J97" s="273"/>
    </row>
    <row r="98" customFormat="false" ht="19.5" hidden="false" customHeight="true" outlineLevel="0" collapsed="false">
      <c r="A98" s="307" t="s">
        <v>243</v>
      </c>
      <c r="B98" s="215"/>
      <c r="C98" s="215"/>
      <c r="D98" s="215"/>
      <c r="E98" s="215"/>
      <c r="F98" s="215"/>
      <c r="G98" s="215"/>
      <c r="H98" s="226"/>
      <c r="I98" s="231" t="n">
        <f aca="false">ROUND(I94+I95+I97,2)</f>
        <v>23.26</v>
      </c>
      <c r="J98" s="273"/>
    </row>
    <row r="99" customFormat="false" ht="19.5" hidden="false" customHeight="true" outlineLevel="0" collapsed="false">
      <c r="A99" s="211"/>
      <c r="B99" s="215" t="s">
        <v>215</v>
      </c>
      <c r="C99" s="215"/>
      <c r="D99" s="215"/>
      <c r="E99" s="215"/>
      <c r="F99" s="215"/>
      <c r="G99" s="215"/>
      <c r="H99" s="226" t="n">
        <v>0.045</v>
      </c>
      <c r="I99" s="231"/>
      <c r="J99" s="273"/>
    </row>
    <row r="100" customFormat="false" ht="19.5" hidden="false" customHeight="true" outlineLevel="0" collapsed="false">
      <c r="A100" s="307" t="s">
        <v>70</v>
      </c>
      <c r="B100" s="215" t="s">
        <v>130</v>
      </c>
      <c r="C100" s="215"/>
      <c r="D100" s="215"/>
      <c r="E100" s="215"/>
      <c r="F100" s="215"/>
      <c r="G100" s="215"/>
      <c r="H100" s="211" t="n">
        <v>0</v>
      </c>
      <c r="I100" s="211" t="n">
        <f aca="false">ROUND(I101*H100,2)</f>
        <v>0</v>
      </c>
      <c r="J100" s="194"/>
    </row>
    <row r="101" customFormat="false" ht="19.5" hidden="false" customHeight="true" outlineLevel="0" collapsed="false">
      <c r="A101" s="298"/>
      <c r="B101" s="299" t="s">
        <v>131</v>
      </c>
      <c r="C101" s="299"/>
      <c r="D101" s="299"/>
      <c r="E101" s="299"/>
      <c r="F101" s="299"/>
      <c r="G101" s="299"/>
      <c r="H101" s="245"/>
      <c r="I101" s="229" t="n">
        <f aca="false">I109+I89</f>
        <v>140</v>
      </c>
      <c r="J101" s="230"/>
    </row>
    <row r="102" customFormat="false" ht="19.5" hidden="false" customHeight="true" outlineLevel="0" collapsed="false">
      <c r="A102" s="294"/>
      <c r="B102" s="294" t="s">
        <v>72</v>
      </c>
      <c r="C102" s="294"/>
      <c r="D102" s="294"/>
      <c r="E102" s="294"/>
      <c r="F102" s="294"/>
      <c r="G102" s="294"/>
      <c r="H102" s="213" t="n">
        <f aca="false">SUM(H89:H100)</f>
        <v>0.1875</v>
      </c>
      <c r="I102" s="213" t="n">
        <f aca="false">ROUND(I89+I94+I95+I97+I100+I99,2)</f>
        <v>23.26</v>
      </c>
      <c r="J102" s="194"/>
    </row>
    <row r="103" customFormat="false" ht="36.75" hidden="false" customHeight="true" outlineLevel="0" collapsed="false">
      <c r="A103" s="300" t="s">
        <v>143</v>
      </c>
      <c r="B103" s="300"/>
      <c r="C103" s="300"/>
      <c r="D103" s="300"/>
      <c r="E103" s="300"/>
      <c r="F103" s="300"/>
      <c r="G103" s="300"/>
      <c r="H103" s="275"/>
      <c r="I103" s="220"/>
      <c r="J103" s="194"/>
    </row>
    <row r="104" customFormat="false" ht="36.75" hidden="false" customHeight="true" outlineLevel="0" collapsed="false">
      <c r="A104" s="211"/>
      <c r="B104" s="215" t="s">
        <v>144</v>
      </c>
      <c r="C104" s="215"/>
      <c r="D104" s="215"/>
      <c r="E104" s="215"/>
      <c r="F104" s="215"/>
      <c r="G104" s="215"/>
      <c r="H104" s="211"/>
      <c r="I104" s="231" t="s">
        <v>6</v>
      </c>
      <c r="J104" s="194"/>
    </row>
    <row r="105" customFormat="false" ht="19.5" hidden="false" customHeight="true" outlineLevel="0" collapsed="false">
      <c r="A105" s="307" t="s">
        <v>59</v>
      </c>
      <c r="B105" s="215" t="s">
        <v>145</v>
      </c>
      <c r="C105" s="215"/>
      <c r="D105" s="215"/>
      <c r="E105" s="215"/>
      <c r="F105" s="215"/>
      <c r="G105" s="215"/>
      <c r="H105" s="211"/>
      <c r="I105" s="231" t="n">
        <f aca="false">I17</f>
        <v>140</v>
      </c>
      <c r="J105" s="194"/>
    </row>
    <row r="106" customFormat="false" ht="18.75" hidden="false" customHeight="true" outlineLevel="0" collapsed="false">
      <c r="A106" s="307" t="s">
        <v>61</v>
      </c>
      <c r="B106" s="215" t="s">
        <v>216</v>
      </c>
      <c r="C106" s="215"/>
      <c r="D106" s="215"/>
      <c r="E106" s="215"/>
      <c r="F106" s="215"/>
      <c r="G106" s="215"/>
      <c r="H106" s="211"/>
      <c r="I106" s="231" t="n">
        <f aca="false">I24</f>
        <v>0</v>
      </c>
      <c r="J106" s="194"/>
    </row>
    <row r="107" customFormat="false" ht="32.25" hidden="false" customHeight="true" outlineLevel="0" collapsed="false">
      <c r="A107" s="307" t="s">
        <v>70</v>
      </c>
      <c r="B107" s="249" t="s">
        <v>217</v>
      </c>
      <c r="C107" s="249"/>
      <c r="D107" s="249"/>
      <c r="E107" s="249"/>
      <c r="F107" s="249"/>
      <c r="G107" s="249"/>
      <c r="H107" s="277"/>
      <c r="I107" s="231" t="n">
        <f aca="false">I30</f>
        <v>0</v>
      </c>
      <c r="J107" s="276"/>
    </row>
    <row r="108" customFormat="false" ht="19.5" hidden="false" customHeight="true" outlineLevel="0" collapsed="false">
      <c r="A108" s="299" t="s">
        <v>78</v>
      </c>
      <c r="B108" s="299" t="s">
        <v>209</v>
      </c>
      <c r="C108" s="299"/>
      <c r="D108" s="299"/>
      <c r="E108" s="299"/>
      <c r="F108" s="299"/>
      <c r="G108" s="299"/>
      <c r="H108" s="228"/>
      <c r="I108" s="229" t="n">
        <f aca="false">I86</f>
        <v>0</v>
      </c>
      <c r="J108" s="194"/>
    </row>
    <row r="109" customFormat="false" ht="35.25" hidden="false" customHeight="true" outlineLevel="0" collapsed="false">
      <c r="A109" s="307" t="s">
        <v>218</v>
      </c>
      <c r="B109" s="307"/>
      <c r="C109" s="307"/>
      <c r="D109" s="307"/>
      <c r="E109" s="307"/>
      <c r="F109" s="307"/>
      <c r="G109" s="307"/>
      <c r="H109" s="277"/>
      <c r="I109" s="231" t="n">
        <f aca="false">SUM(I105:I108)</f>
        <v>140</v>
      </c>
      <c r="J109" s="194"/>
    </row>
    <row r="110" customFormat="false" ht="20.25" hidden="false" customHeight="true" outlineLevel="0" collapsed="false">
      <c r="A110" s="299" t="s">
        <v>80</v>
      </c>
      <c r="B110" s="299" t="s">
        <v>219</v>
      </c>
      <c r="C110" s="299"/>
      <c r="D110" s="299"/>
      <c r="E110" s="299"/>
      <c r="F110" s="299"/>
      <c r="G110" s="299"/>
      <c r="H110" s="228"/>
      <c r="I110" s="229" t="n">
        <f aca="false">I102</f>
        <v>23.26</v>
      </c>
      <c r="J110" s="194"/>
    </row>
    <row r="111" customFormat="false" ht="20.25" hidden="false" customHeight="true" outlineLevel="0" collapsed="false">
      <c r="A111" s="210" t="s">
        <v>152</v>
      </c>
      <c r="B111" s="210"/>
      <c r="C111" s="210"/>
      <c r="D111" s="210"/>
      <c r="E111" s="210"/>
      <c r="F111" s="210"/>
      <c r="G111" s="210"/>
      <c r="H111" s="210"/>
      <c r="I111" s="210" t="n">
        <f aca="false">SUM(I109:I110)</f>
        <v>163.26</v>
      </c>
      <c r="J111" s="194"/>
    </row>
    <row r="112" customFormat="false" ht="20.25" hidden="false" customHeight="true" outlineLevel="0" collapsed="false">
      <c r="J112" s="194"/>
    </row>
    <row r="65507" customFormat="false" ht="12.75" hidden="false" customHeight="true" outlineLevel="0" collapsed="false"/>
    <row r="65508" customFormat="false" ht="12.75" hidden="false" customHeight="true" outlineLevel="0" collapsed="false"/>
    <row r="65509" customFormat="false" ht="12.75" hidden="false" customHeight="true" outlineLevel="0" collapsed="false"/>
    <row r="65510" customFormat="false" ht="12.75" hidden="false" customHeight="true" outlineLevel="0" collapsed="false"/>
    <row r="65511" customFormat="false" ht="12.75" hidden="false" customHeight="true" outlineLevel="0" collapsed="false"/>
    <row r="65512" customFormat="false" ht="12.75" hidden="false" customHeight="true" outlineLevel="0" collapsed="false"/>
    <row r="65513" customFormat="false" ht="12.75" hidden="false" customHeight="true" outlineLevel="0" collapsed="false"/>
    <row r="65514" customFormat="false" ht="12.75" hidden="false" customHeight="true" outlineLevel="0" collapsed="false"/>
    <row r="65515" customFormat="false" ht="12.75" hidden="false" customHeight="true" outlineLevel="0" collapsed="false"/>
    <row r="65516" customFormat="false" ht="12.75" hidden="false" customHeight="true" outlineLevel="0" collapsed="false"/>
    <row r="65517" customFormat="false" ht="12.75" hidden="false" customHeight="true" outlineLevel="0" collapsed="false"/>
    <row r="65518" customFormat="false" ht="12.75" hidden="false" customHeight="true" outlineLevel="0" collapsed="false"/>
    <row r="65519" customFormat="false" ht="12.75" hidden="false" customHeight="true" outlineLevel="0" collapsed="false"/>
    <row r="65520" customFormat="false" ht="12.75" hidden="false" customHeight="true" outlineLevel="0" collapsed="false"/>
    <row r="65521" customFormat="false" ht="12.75" hidden="false" customHeight="true" outlineLevel="0" collapsed="false"/>
    <row r="65522" customFormat="false" ht="12.75" hidden="false" customHeight="true" outlineLevel="0" collapsed="false"/>
    <row r="65523" customFormat="false" ht="12.75" hidden="false" customHeight="true" outlineLevel="0" collapsed="false"/>
    <row r="65524" customFormat="false" ht="12.75" hidden="false" customHeight="true" outlineLevel="0" collapsed="false"/>
    <row r="65525" customFormat="false" ht="12.75" hidden="false" customHeight="true" outlineLevel="0" collapsed="false"/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102">
    <mergeCell ref="A1:I1"/>
    <mergeCell ref="A2:I2"/>
    <mergeCell ref="A4:I4"/>
    <mergeCell ref="A5:B5"/>
    <mergeCell ref="F5:G5"/>
    <mergeCell ref="A6:G6"/>
    <mergeCell ref="A7:G7"/>
    <mergeCell ref="A8:G8"/>
    <mergeCell ref="B9:G9"/>
    <mergeCell ref="B10:G10"/>
    <mergeCell ref="B11:G11"/>
    <mergeCell ref="B12:G12"/>
    <mergeCell ref="A13:G13"/>
    <mergeCell ref="B14:G14"/>
    <mergeCell ref="B15:G15"/>
    <mergeCell ref="B16:G16"/>
    <mergeCell ref="B17:G17"/>
    <mergeCell ref="A18:G18"/>
    <mergeCell ref="B19:G19"/>
    <mergeCell ref="B20:G20"/>
    <mergeCell ref="B21:G21"/>
    <mergeCell ref="B22:G22"/>
    <mergeCell ref="B23:G23"/>
    <mergeCell ref="B24:G24"/>
    <mergeCell ref="A25:G25"/>
    <mergeCell ref="B26:G26"/>
    <mergeCell ref="B27:G27"/>
    <mergeCell ref="B28:G28"/>
    <mergeCell ref="B29:G29"/>
    <mergeCell ref="B30:G30"/>
    <mergeCell ref="A31:G31"/>
    <mergeCell ref="A32:G32"/>
    <mergeCell ref="B33:G33"/>
    <mergeCell ref="A43:G43"/>
    <mergeCell ref="B44:G44"/>
    <mergeCell ref="B45:G45"/>
    <mergeCell ref="B46:G46"/>
    <mergeCell ref="A47:G47"/>
    <mergeCell ref="B48:G48"/>
    <mergeCell ref="A49:G49"/>
    <mergeCell ref="A50:G50"/>
    <mergeCell ref="B51:G51"/>
    <mergeCell ref="B52:G52"/>
    <mergeCell ref="B53:G53"/>
    <mergeCell ref="B54:G54"/>
    <mergeCell ref="B55:G55"/>
    <mergeCell ref="A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A69:G69"/>
    <mergeCell ref="B70:G70"/>
    <mergeCell ref="B71:G71"/>
    <mergeCell ref="B72:G72"/>
    <mergeCell ref="B73:G73"/>
    <mergeCell ref="B74:G74"/>
    <mergeCell ref="B75:G75"/>
    <mergeCell ref="A76:G76"/>
    <mergeCell ref="B77:G77"/>
    <mergeCell ref="A78:G78"/>
    <mergeCell ref="A79:G79"/>
    <mergeCell ref="B80:G80"/>
    <mergeCell ref="B81:G81"/>
    <mergeCell ref="B82:G82"/>
    <mergeCell ref="B83:G83"/>
    <mergeCell ref="K83:Q83"/>
    <mergeCell ref="B84:G84"/>
    <mergeCell ref="B85:G85"/>
    <mergeCell ref="A86:G86"/>
    <mergeCell ref="A87:G87"/>
    <mergeCell ref="B88:G88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A102:G102"/>
    <mergeCell ref="A103:G103"/>
    <mergeCell ref="B104:G104"/>
    <mergeCell ref="B105:G105"/>
    <mergeCell ref="B106:G106"/>
    <mergeCell ref="B107:G107"/>
    <mergeCell ref="A108:G108"/>
    <mergeCell ref="A109:G109"/>
    <mergeCell ref="A110:G110"/>
    <mergeCell ref="A111:G111"/>
  </mergeCells>
  <printOptions headings="false" gridLines="false" gridLinesSet="true" horizontalCentered="true" verticalCentered="false"/>
  <pageMargins left="0.708333333333333" right="0.708333333333333" top="0.747916666666667" bottom="0.747916666666667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&amp;RPregão Eletrônico nº XXX/XXXX</oddHeader>
    <oddFooter>&amp;LAnexo II do Edital&amp;C&amp;A&amp;R&amp;P/&amp;N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K125"/>
  <sheetViews>
    <sheetView showFormulas="false" showGridLines="true" showRowColHeaders="true" showZeros="false" rightToLeft="false" tabSelected="tru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33"/>
    <col collapsed="false" customWidth="true" hidden="false" outlineLevel="0" max="6" min="6" style="23" width="8.34"/>
    <col collapsed="false" customWidth="true" hidden="false" outlineLevel="0" max="7" min="7" style="23" width="6.44"/>
    <col collapsed="false" customWidth="true" hidden="true" outlineLevel="0" max="8" min="8" style="23" width="13.67"/>
    <col collapsed="false" customWidth="true" hidden="false" outlineLevel="0" max="9" min="9" style="23" width="13.67"/>
    <col collapsed="false" customWidth="true" hidden="false" outlineLevel="0" max="10" min="10" style="23" width="22.44"/>
    <col collapsed="false" customWidth="true" hidden="false" outlineLevel="0" max="11" min="11" style="23" width="11.44"/>
    <col collapsed="false" customWidth="false" hidden="false" outlineLevel="0" max="16384" min="12" style="23" width="9.11"/>
  </cols>
  <sheetData>
    <row r="1" customFormat="false" ht="23.25" hidden="false" customHeight="true" outlineLevel="0" collapsed="false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customFormat="false" ht="15" hidden="false" customHeight="true" outlineLevel="0" collapsed="false">
      <c r="A2" s="25" t="s">
        <v>35</v>
      </c>
      <c r="B2" s="25"/>
      <c r="C2" s="25"/>
      <c r="D2" s="25"/>
      <c r="E2" s="25"/>
      <c r="F2" s="25"/>
      <c r="G2" s="25"/>
      <c r="H2" s="25"/>
      <c r="I2" s="25"/>
      <c r="J2" s="25"/>
    </row>
    <row r="3" customFormat="false" ht="19.5" hidden="false" customHeight="true" outlineLevel="0" collapsed="false">
      <c r="A3" s="25" t="s">
        <v>36</v>
      </c>
      <c r="B3" s="25"/>
      <c r="C3" s="25"/>
      <c r="D3" s="25"/>
      <c r="E3" s="25"/>
      <c r="F3" s="25"/>
      <c r="G3" s="25"/>
      <c r="H3" s="25"/>
      <c r="I3" s="25"/>
      <c r="J3" s="25"/>
    </row>
    <row r="4" customFormat="false" ht="19.5" hidden="false" customHeight="true" outlineLevel="0" collapsed="false">
      <c r="A4" s="25" t="s">
        <v>37</v>
      </c>
      <c r="B4" s="25"/>
      <c r="C4" s="25"/>
      <c r="D4" s="25"/>
      <c r="E4" s="25"/>
      <c r="F4" s="25"/>
      <c r="G4" s="25"/>
      <c r="H4" s="25"/>
      <c r="I4" s="25"/>
      <c r="J4" s="25"/>
    </row>
    <row r="5" customFormat="false" ht="19.5" hidden="false" customHeight="true" outlineLevel="0" collapsed="false">
      <c r="A5" s="26"/>
      <c r="B5" s="27"/>
      <c r="C5" s="27"/>
      <c r="D5" s="27"/>
      <c r="E5" s="27"/>
      <c r="F5" s="27"/>
      <c r="H5" s="27"/>
      <c r="I5" s="27"/>
      <c r="J5" s="28"/>
    </row>
    <row r="6" customFormat="false" ht="19.5" hidden="false" customHeight="true" outlineLevel="0" collapsed="false">
      <c r="A6" s="29" t="s">
        <v>38</v>
      </c>
      <c r="B6" s="29"/>
      <c r="C6" s="29"/>
      <c r="D6" s="30"/>
      <c r="E6" s="30"/>
      <c r="F6" s="30"/>
      <c r="G6" s="31"/>
      <c r="H6" s="32"/>
      <c r="I6" s="32"/>
      <c r="J6" s="33"/>
    </row>
    <row r="7" customFormat="false" ht="19.5" hidden="false" customHeight="true" outlineLevel="0" collapsed="false">
      <c r="A7" s="29" t="s">
        <v>39</v>
      </c>
      <c r="B7" s="29"/>
      <c r="C7" s="29"/>
      <c r="D7" s="34"/>
      <c r="E7" s="34"/>
      <c r="F7" s="34"/>
      <c r="G7" s="31"/>
      <c r="H7" s="32"/>
      <c r="I7" s="32"/>
      <c r="J7" s="33"/>
    </row>
    <row r="8" customFormat="false" ht="19.5" hidden="false" customHeight="true" outlineLevel="0" collapsed="false">
      <c r="A8" s="29" t="s">
        <v>40</v>
      </c>
      <c r="B8" s="29"/>
      <c r="C8" s="29"/>
      <c r="D8" s="29"/>
      <c r="E8" s="34"/>
      <c r="F8" s="34"/>
      <c r="G8" s="31"/>
      <c r="H8" s="32"/>
      <c r="I8" s="32"/>
      <c r="J8" s="33"/>
    </row>
    <row r="9" customFormat="false" ht="19.5" hidden="false" customHeight="true" outlineLevel="0" collapsed="false">
      <c r="A9" s="29" t="s">
        <v>41</v>
      </c>
      <c r="B9" s="35"/>
      <c r="C9" s="35"/>
      <c r="D9" s="36"/>
      <c r="E9" s="36"/>
      <c r="F9" s="32"/>
      <c r="G9" s="31"/>
      <c r="H9" s="32"/>
      <c r="I9" s="32"/>
      <c r="J9" s="33"/>
    </row>
    <row r="10" customFormat="false" ht="19.5" hidden="false" customHeight="true" outlineLevel="0" collapsed="false">
      <c r="A10" s="29" t="s">
        <v>42</v>
      </c>
      <c r="B10" s="35"/>
      <c r="C10" s="35"/>
      <c r="D10" s="32"/>
      <c r="E10" s="32"/>
      <c r="F10" s="32"/>
      <c r="G10" s="36"/>
      <c r="H10" s="36"/>
      <c r="I10" s="36"/>
      <c r="J10" s="33"/>
    </row>
    <row r="11" customFormat="false" ht="19.5" hidden="false" customHeight="true" outlineLevel="0" collapsed="false">
      <c r="A11" s="29" t="s">
        <v>43</v>
      </c>
      <c r="B11" s="29"/>
      <c r="C11" s="29"/>
      <c r="D11" s="36"/>
      <c r="E11" s="36"/>
      <c r="F11" s="32"/>
      <c r="G11" s="37" t="s">
        <v>44</v>
      </c>
      <c r="H11" s="37"/>
      <c r="I11" s="37"/>
      <c r="J11" s="38"/>
    </row>
    <row r="12" customFormat="false" ht="19.5" hidden="false" customHeight="true" outlineLevel="0" collapsed="false">
      <c r="A12" s="39" t="s">
        <v>45</v>
      </c>
      <c r="B12" s="39"/>
      <c r="C12" s="39"/>
      <c r="D12" s="36"/>
      <c r="E12" s="36"/>
      <c r="F12" s="40"/>
      <c r="G12" s="40"/>
      <c r="H12" s="40"/>
      <c r="I12" s="40"/>
      <c r="J12" s="41"/>
    </row>
    <row r="13" customFormat="false" ht="19.5" hidden="false" customHeight="true" outlineLevel="0" collapsed="false">
      <c r="A13" s="39" t="s">
        <v>46</v>
      </c>
      <c r="B13" s="39"/>
      <c r="C13" s="39"/>
      <c r="D13" s="42"/>
      <c r="E13" s="42"/>
      <c r="F13" s="40"/>
      <c r="G13" s="40"/>
      <c r="H13" s="40"/>
      <c r="I13" s="40"/>
      <c r="J13" s="41"/>
    </row>
    <row r="14" s="47" customFormat="true" ht="17.25" hidden="false" customHeight="true" outlineLevel="0" collapsed="false">
      <c r="A14" s="43" t="s">
        <v>47</v>
      </c>
      <c r="B14" s="43"/>
      <c r="C14" s="44"/>
      <c r="D14" s="42"/>
      <c r="E14" s="42"/>
      <c r="F14" s="40"/>
      <c r="G14" s="40"/>
      <c r="H14" s="45"/>
      <c r="I14" s="45"/>
      <c r="J14" s="46"/>
    </row>
    <row r="15" s="47" customFormat="true" ht="17.25" hidden="false" customHeight="true" outlineLevel="0" collapsed="false">
      <c r="A15" s="48" t="s">
        <v>48</v>
      </c>
      <c r="B15" s="49"/>
      <c r="C15" s="50"/>
      <c r="D15" s="51"/>
      <c r="E15" s="51"/>
      <c r="F15" s="52"/>
      <c r="G15" s="53"/>
      <c r="H15" s="53"/>
      <c r="I15" s="53"/>
      <c r="J15" s="54"/>
    </row>
    <row r="16" customFormat="false" ht="23.25" hidden="false" customHeight="true" outlineLevel="0" collapsed="false">
      <c r="A16" s="55" t="s">
        <v>49</v>
      </c>
      <c r="B16" s="55"/>
      <c r="C16" s="55"/>
      <c r="D16" s="55"/>
      <c r="E16" s="55"/>
      <c r="F16" s="55"/>
      <c r="G16" s="55"/>
      <c r="H16" s="55"/>
      <c r="I16" s="55"/>
      <c r="J16" s="55"/>
    </row>
    <row r="17" customFormat="false" ht="19.5" hidden="false" customHeight="true" outlineLevel="0" collapsed="false">
      <c r="A17" s="56" t="s">
        <v>50</v>
      </c>
      <c r="B17" s="56"/>
      <c r="C17" s="56"/>
      <c r="D17" s="56"/>
      <c r="E17" s="56"/>
      <c r="F17" s="56"/>
      <c r="G17" s="56"/>
      <c r="H17" s="56"/>
      <c r="I17" s="56"/>
      <c r="J17" s="56"/>
    </row>
    <row r="18" customFormat="false" ht="36.75" hidden="false" customHeight="true" outlineLevel="0" collapsed="false">
      <c r="A18" s="57" t="s">
        <v>51</v>
      </c>
      <c r="B18" s="57"/>
      <c r="C18" s="57"/>
      <c r="D18" s="57"/>
      <c r="E18" s="57"/>
      <c r="F18" s="57"/>
      <c r="G18" s="57"/>
      <c r="H18" s="57"/>
      <c r="I18" s="57"/>
      <c r="J18" s="57"/>
    </row>
    <row r="19" customFormat="false" ht="24" hidden="false" customHeight="true" outlineLevel="0" collapsed="false">
      <c r="A19" s="58" t="n">
        <v>1</v>
      </c>
      <c r="B19" s="59" t="s">
        <v>52</v>
      </c>
      <c r="C19" s="60"/>
      <c r="D19" s="60"/>
      <c r="E19" s="60"/>
      <c r="F19" s="60"/>
      <c r="G19" s="60"/>
      <c r="H19" s="61"/>
      <c r="I19" s="62"/>
      <c r="J19" s="63"/>
    </row>
    <row r="20" customFormat="false" ht="23.25" hidden="false" customHeight="true" outlineLevel="0" collapsed="false">
      <c r="A20" s="58" t="n">
        <v>2</v>
      </c>
      <c r="B20" s="64" t="s">
        <v>53</v>
      </c>
      <c r="C20" s="64"/>
      <c r="D20" s="64"/>
      <c r="E20" s="64"/>
      <c r="F20" s="64"/>
      <c r="G20" s="64"/>
      <c r="H20" s="64"/>
      <c r="I20" s="64"/>
      <c r="J20" s="65"/>
    </row>
    <row r="21" customFormat="false" ht="21" hidden="false" customHeight="true" outlineLevel="0" collapsed="false">
      <c r="A21" s="58" t="n">
        <v>3</v>
      </c>
      <c r="B21" s="64" t="s">
        <v>54</v>
      </c>
      <c r="C21" s="64"/>
      <c r="D21" s="64"/>
      <c r="E21" s="64"/>
      <c r="F21" s="64"/>
      <c r="G21" s="64"/>
      <c r="H21" s="64"/>
      <c r="I21" s="64"/>
      <c r="J21" s="63"/>
    </row>
    <row r="22" customFormat="false" ht="20.25" hidden="false" customHeight="true" outlineLevel="0" collapsed="false">
      <c r="A22" s="58" t="n">
        <v>4</v>
      </c>
      <c r="B22" s="64" t="s">
        <v>55</v>
      </c>
      <c r="C22" s="64"/>
      <c r="D22" s="64"/>
      <c r="E22" s="64"/>
      <c r="F22" s="64"/>
      <c r="G22" s="64"/>
      <c r="H22" s="64"/>
      <c r="I22" s="64"/>
      <c r="J22" s="66"/>
    </row>
    <row r="23" customFormat="false" ht="19.5" hidden="false" customHeight="true" outlineLevel="0" collapsed="false">
      <c r="A23" s="67" t="s">
        <v>56</v>
      </c>
      <c r="B23" s="67"/>
      <c r="C23" s="67"/>
      <c r="D23" s="67"/>
      <c r="E23" s="67"/>
      <c r="F23" s="67"/>
      <c r="G23" s="67"/>
      <c r="H23" s="67"/>
      <c r="I23" s="67"/>
      <c r="J23" s="67"/>
    </row>
    <row r="24" customFormat="false" ht="19.5" hidden="false" customHeight="true" outlineLevel="0" collapsed="false">
      <c r="A24" s="68" t="n">
        <v>1</v>
      </c>
      <c r="B24" s="69" t="s">
        <v>57</v>
      </c>
      <c r="C24" s="69"/>
      <c r="D24" s="69"/>
      <c r="E24" s="69"/>
      <c r="F24" s="69"/>
      <c r="G24" s="69"/>
      <c r="H24" s="70" t="s">
        <v>58</v>
      </c>
      <c r="I24" s="70" t="s">
        <v>58</v>
      </c>
      <c r="J24" s="71" t="s">
        <v>6</v>
      </c>
    </row>
    <row r="25" customFormat="false" ht="19.5" hidden="false" customHeight="true" outlineLevel="0" collapsed="false">
      <c r="A25" s="58" t="s">
        <v>59</v>
      </c>
      <c r="B25" s="72" t="s">
        <v>60</v>
      </c>
      <c r="C25" s="72"/>
      <c r="D25" s="72"/>
      <c r="E25" s="72"/>
      <c r="F25" s="72"/>
      <c r="G25" s="72"/>
      <c r="H25" s="72"/>
      <c r="I25" s="72"/>
      <c r="J25" s="73"/>
    </row>
    <row r="26" customFormat="false" ht="19.5" hidden="false" customHeight="true" outlineLevel="0" collapsed="false">
      <c r="A26" s="58" t="s">
        <v>61</v>
      </c>
      <c r="B26" s="74" t="s">
        <v>62</v>
      </c>
      <c r="C26" s="74"/>
      <c r="D26" s="74"/>
      <c r="E26" s="74"/>
      <c r="F26" s="74"/>
      <c r="G26" s="74"/>
      <c r="H26" s="75" t="n">
        <v>0.3</v>
      </c>
      <c r="I26" s="75"/>
      <c r="J26" s="73"/>
    </row>
    <row r="27" customFormat="false" ht="19.5" hidden="false" customHeight="true" outlineLevel="0" collapsed="false">
      <c r="A27" s="76"/>
      <c r="B27" s="77" t="s">
        <v>63</v>
      </c>
      <c r="C27" s="77"/>
      <c r="D27" s="77"/>
      <c r="E27" s="77"/>
      <c r="F27" s="77"/>
      <c r="G27" s="77"/>
      <c r="H27" s="77"/>
      <c r="I27" s="77"/>
      <c r="J27" s="78"/>
    </row>
    <row r="28" customFormat="false" ht="19.5" hidden="false" customHeight="true" outlineLevel="0" collapsed="false">
      <c r="A28" s="67" t="s">
        <v>64</v>
      </c>
      <c r="B28" s="67"/>
      <c r="C28" s="67"/>
      <c r="D28" s="67"/>
      <c r="E28" s="67"/>
      <c r="F28" s="67"/>
      <c r="G28" s="67"/>
      <c r="H28" s="67"/>
      <c r="I28" s="67"/>
      <c r="J28" s="67"/>
    </row>
    <row r="29" customFormat="false" ht="19.5" hidden="false" customHeight="true" outlineLevel="0" collapsed="false">
      <c r="A29" s="67" t="s">
        <v>65</v>
      </c>
      <c r="B29" s="67"/>
      <c r="C29" s="67"/>
      <c r="D29" s="67"/>
      <c r="E29" s="67"/>
      <c r="F29" s="67"/>
      <c r="G29" s="67"/>
      <c r="H29" s="67"/>
      <c r="I29" s="67"/>
      <c r="J29" s="67"/>
    </row>
    <row r="30" customFormat="false" ht="19.5" hidden="false" customHeight="true" outlineLevel="0" collapsed="false">
      <c r="A30" s="68" t="s">
        <v>18</v>
      </c>
      <c r="B30" s="69" t="s">
        <v>66</v>
      </c>
      <c r="C30" s="69"/>
      <c r="D30" s="69"/>
      <c r="E30" s="69"/>
      <c r="F30" s="69"/>
      <c r="G30" s="69"/>
      <c r="H30" s="69"/>
      <c r="I30" s="69"/>
      <c r="J30" s="71" t="s">
        <v>6</v>
      </c>
    </row>
    <row r="31" customFormat="false" ht="19.5" hidden="false" customHeight="true" outlineLevel="0" collapsed="false">
      <c r="A31" s="58" t="s">
        <v>59</v>
      </c>
      <c r="B31" s="79" t="s">
        <v>67</v>
      </c>
      <c r="C31" s="79"/>
      <c r="D31" s="79"/>
      <c r="E31" s="79"/>
      <c r="F31" s="79"/>
      <c r="G31" s="79"/>
      <c r="H31" s="79"/>
      <c r="I31" s="79"/>
      <c r="J31" s="80"/>
    </row>
    <row r="32" customFormat="false" ht="19.5" hidden="false" customHeight="true" outlineLevel="0" collapsed="false">
      <c r="A32" s="58" t="s">
        <v>61</v>
      </c>
      <c r="B32" s="72" t="s">
        <v>68</v>
      </c>
      <c r="C32" s="72"/>
      <c r="D32" s="72"/>
      <c r="E32" s="72"/>
      <c r="F32" s="72"/>
      <c r="G32" s="72"/>
      <c r="H32" s="72"/>
      <c r="I32" s="72"/>
      <c r="J32" s="80"/>
    </row>
    <row r="33" customFormat="false" ht="19.5" hidden="false" customHeight="true" outlineLevel="0" collapsed="false">
      <c r="A33" s="81" t="s">
        <v>69</v>
      </c>
      <c r="B33" s="81"/>
      <c r="C33" s="81"/>
      <c r="D33" s="81"/>
      <c r="E33" s="81"/>
      <c r="F33" s="81"/>
      <c r="G33" s="81"/>
      <c r="H33" s="81"/>
      <c r="I33" s="81"/>
      <c r="J33" s="78"/>
    </row>
    <row r="34" customFormat="false" ht="19.5" hidden="false" customHeight="true" outlineLevel="0" collapsed="false">
      <c r="A34" s="58" t="s">
        <v>70</v>
      </c>
      <c r="B34" s="72" t="s">
        <v>71</v>
      </c>
      <c r="C34" s="72"/>
      <c r="D34" s="72"/>
      <c r="E34" s="72"/>
      <c r="F34" s="72"/>
      <c r="G34" s="72"/>
      <c r="H34" s="72"/>
      <c r="I34" s="72"/>
      <c r="J34" s="80"/>
    </row>
    <row r="35" customFormat="false" ht="19.5" hidden="false" customHeight="true" outlineLevel="0" collapsed="false">
      <c r="A35" s="81" t="s">
        <v>72</v>
      </c>
      <c r="B35" s="81"/>
      <c r="C35" s="81"/>
      <c r="D35" s="81"/>
      <c r="E35" s="81"/>
      <c r="F35" s="81"/>
      <c r="G35" s="81"/>
      <c r="H35" s="81"/>
      <c r="I35" s="81"/>
      <c r="J35" s="78"/>
    </row>
    <row r="36" customFormat="false" ht="30" hidden="false" customHeight="true" outlineLevel="0" collapsed="false">
      <c r="A36" s="82" t="s">
        <v>73</v>
      </c>
      <c r="B36" s="82"/>
      <c r="C36" s="82"/>
      <c r="D36" s="82"/>
      <c r="E36" s="82"/>
      <c r="F36" s="82"/>
      <c r="G36" s="82"/>
      <c r="H36" s="82"/>
      <c r="I36" s="82"/>
      <c r="J36" s="82"/>
    </row>
    <row r="37" customFormat="false" ht="19.5" hidden="false" customHeight="true" outlineLevel="0" collapsed="false">
      <c r="A37" s="68" t="s">
        <v>20</v>
      </c>
      <c r="B37" s="83" t="s">
        <v>74</v>
      </c>
      <c r="C37" s="83"/>
      <c r="D37" s="83"/>
      <c r="E37" s="83"/>
      <c r="F37" s="83"/>
      <c r="G37" s="83"/>
      <c r="H37" s="84"/>
      <c r="I37" s="70" t="s">
        <v>58</v>
      </c>
      <c r="J37" s="71" t="s">
        <v>6</v>
      </c>
    </row>
    <row r="38" customFormat="false" ht="19.5" hidden="false" customHeight="true" outlineLevel="0" collapsed="false">
      <c r="A38" s="58" t="s">
        <v>59</v>
      </c>
      <c r="B38" s="85" t="s">
        <v>75</v>
      </c>
      <c r="C38" s="85"/>
      <c r="D38" s="85"/>
      <c r="E38" s="85"/>
      <c r="F38" s="85"/>
      <c r="G38" s="85"/>
      <c r="H38" s="60"/>
      <c r="I38" s="75"/>
      <c r="J38" s="80"/>
    </row>
    <row r="39" customFormat="false" ht="19.5" hidden="false" customHeight="true" outlineLevel="0" collapsed="false">
      <c r="A39" s="58" t="s">
        <v>61</v>
      </c>
      <c r="B39" s="85" t="s">
        <v>76</v>
      </c>
      <c r="C39" s="85"/>
      <c r="D39" s="85"/>
      <c r="E39" s="85"/>
      <c r="F39" s="85"/>
      <c r="G39" s="85"/>
      <c r="H39" s="86"/>
      <c r="I39" s="75"/>
      <c r="J39" s="80"/>
    </row>
    <row r="40" customFormat="false" ht="19.5" hidden="false" customHeight="true" outlineLevel="0" collapsed="false">
      <c r="A40" s="58" t="s">
        <v>70</v>
      </c>
      <c r="B40" s="85" t="s">
        <v>77</v>
      </c>
      <c r="C40" s="85"/>
      <c r="D40" s="85"/>
      <c r="E40" s="85"/>
      <c r="F40" s="85"/>
      <c r="G40" s="85"/>
      <c r="H40" s="87"/>
      <c r="I40" s="75"/>
      <c r="J40" s="80"/>
    </row>
    <row r="41" customFormat="false" ht="19.5" hidden="false" customHeight="true" outlineLevel="0" collapsed="false">
      <c r="A41" s="58" t="s">
        <v>78</v>
      </c>
      <c r="B41" s="85" t="s">
        <v>79</v>
      </c>
      <c r="C41" s="85"/>
      <c r="D41" s="85"/>
      <c r="E41" s="85"/>
      <c r="F41" s="85"/>
      <c r="G41" s="85"/>
      <c r="H41" s="87"/>
      <c r="I41" s="75"/>
      <c r="J41" s="80"/>
    </row>
    <row r="42" customFormat="false" ht="19.5" hidden="false" customHeight="true" outlineLevel="0" collapsed="false">
      <c r="A42" s="58" t="s">
        <v>80</v>
      </c>
      <c r="B42" s="85" t="s">
        <v>81</v>
      </c>
      <c r="C42" s="85"/>
      <c r="D42" s="85"/>
      <c r="E42" s="85"/>
      <c r="F42" s="85"/>
      <c r="G42" s="85"/>
      <c r="H42" s="87"/>
      <c r="I42" s="75"/>
      <c r="J42" s="80"/>
    </row>
    <row r="43" customFormat="false" ht="19.5" hidden="false" customHeight="true" outlineLevel="0" collapsed="false">
      <c r="A43" s="58" t="s">
        <v>82</v>
      </c>
      <c r="B43" s="85" t="s">
        <v>83</v>
      </c>
      <c r="C43" s="85"/>
      <c r="D43" s="85"/>
      <c r="E43" s="85"/>
      <c r="F43" s="85"/>
      <c r="G43" s="85"/>
      <c r="H43" s="87"/>
      <c r="I43" s="75"/>
      <c r="J43" s="80"/>
    </row>
    <row r="44" customFormat="false" ht="19.5" hidden="false" customHeight="true" outlineLevel="0" collapsed="false">
      <c r="A44" s="58" t="s">
        <v>84</v>
      </c>
      <c r="B44" s="85" t="s">
        <v>85</v>
      </c>
      <c r="C44" s="85"/>
      <c r="D44" s="85"/>
      <c r="E44" s="85"/>
      <c r="F44" s="85"/>
      <c r="G44" s="85"/>
      <c r="H44" s="87"/>
      <c r="I44" s="75"/>
      <c r="J44" s="80"/>
    </row>
    <row r="45" customFormat="false" ht="19.5" hidden="false" customHeight="true" outlineLevel="0" collapsed="false">
      <c r="A45" s="58" t="s">
        <v>86</v>
      </c>
      <c r="B45" s="85" t="s">
        <v>87</v>
      </c>
      <c r="C45" s="85"/>
      <c r="D45" s="85"/>
      <c r="E45" s="85"/>
      <c r="F45" s="85"/>
      <c r="G45" s="85"/>
      <c r="H45" s="87"/>
      <c r="I45" s="75"/>
      <c r="J45" s="80"/>
    </row>
    <row r="46" customFormat="false" ht="19.5" hidden="false" customHeight="true" outlineLevel="0" collapsed="false">
      <c r="A46" s="88" t="s">
        <v>72</v>
      </c>
      <c r="B46" s="88"/>
      <c r="C46" s="88"/>
      <c r="D46" s="88"/>
      <c r="E46" s="88"/>
      <c r="F46" s="88"/>
      <c r="G46" s="88"/>
      <c r="H46" s="87"/>
      <c r="I46" s="89"/>
      <c r="J46" s="78"/>
    </row>
    <row r="47" customFormat="false" ht="19.5" hidden="false" customHeight="true" outlineLevel="0" collapsed="false">
      <c r="A47" s="67" t="s">
        <v>88</v>
      </c>
      <c r="B47" s="67"/>
      <c r="C47" s="67"/>
      <c r="D47" s="67"/>
      <c r="E47" s="67"/>
      <c r="F47" s="67"/>
      <c r="G47" s="67"/>
      <c r="H47" s="67"/>
      <c r="I47" s="67"/>
      <c r="J47" s="67"/>
    </row>
    <row r="48" customFormat="false" ht="19.5" hidden="false" customHeight="true" outlineLevel="0" collapsed="false">
      <c r="A48" s="68" t="n">
        <v>2</v>
      </c>
      <c r="B48" s="71" t="s">
        <v>89</v>
      </c>
      <c r="C48" s="71"/>
      <c r="D48" s="71"/>
      <c r="E48" s="71"/>
      <c r="F48" s="71"/>
      <c r="G48" s="71"/>
      <c r="H48" s="71"/>
      <c r="I48" s="71"/>
      <c r="J48" s="71" t="s">
        <v>6</v>
      </c>
    </row>
    <row r="49" customFormat="false" ht="19.5" hidden="false" customHeight="true" outlineLevel="0" collapsed="false">
      <c r="A49" s="58" t="s">
        <v>59</v>
      </c>
      <c r="B49" s="72" t="s">
        <v>90</v>
      </c>
      <c r="C49" s="72"/>
      <c r="D49" s="72"/>
      <c r="E49" s="72"/>
      <c r="F49" s="72"/>
      <c r="G49" s="72"/>
      <c r="H49" s="72"/>
      <c r="I49" s="72"/>
      <c r="J49" s="80"/>
    </row>
    <row r="50" customFormat="false" ht="19.5" hidden="false" customHeight="true" outlineLevel="0" collapsed="false">
      <c r="A50" s="58" t="s">
        <v>61</v>
      </c>
      <c r="B50" s="72" t="s">
        <v>91</v>
      </c>
      <c r="C50" s="72"/>
      <c r="D50" s="72"/>
      <c r="E50" s="72"/>
      <c r="F50" s="72"/>
      <c r="G50" s="72"/>
      <c r="H50" s="72"/>
      <c r="I50" s="72"/>
      <c r="J50" s="80"/>
    </row>
    <row r="51" customFormat="false" ht="19.5" hidden="false" customHeight="true" outlineLevel="0" collapsed="false">
      <c r="A51" s="90" t="s">
        <v>70</v>
      </c>
      <c r="B51" s="91" t="s">
        <v>92</v>
      </c>
      <c r="C51" s="91"/>
      <c r="D51" s="91"/>
      <c r="E51" s="91"/>
      <c r="F51" s="91"/>
      <c r="G51" s="91"/>
      <c r="H51" s="91"/>
      <c r="I51" s="91"/>
      <c r="J51" s="92"/>
    </row>
    <row r="52" customFormat="false" ht="19.5" hidden="false" customHeight="true" outlineLevel="0" collapsed="false">
      <c r="A52" s="90" t="s">
        <v>78</v>
      </c>
      <c r="B52" s="91" t="s">
        <v>93</v>
      </c>
      <c r="C52" s="91"/>
      <c r="D52" s="91"/>
      <c r="E52" s="91"/>
      <c r="F52" s="91"/>
      <c r="G52" s="91"/>
      <c r="H52" s="91"/>
      <c r="I52" s="91"/>
      <c r="J52" s="92"/>
    </row>
    <row r="53" customFormat="false" ht="19.5" hidden="false" customHeight="true" outlineLevel="0" collapsed="false">
      <c r="A53" s="77" t="s">
        <v>72</v>
      </c>
      <c r="B53" s="77"/>
      <c r="C53" s="77"/>
      <c r="D53" s="77"/>
      <c r="E53" s="77"/>
      <c r="F53" s="77"/>
      <c r="G53" s="77"/>
      <c r="H53" s="77"/>
      <c r="I53" s="77"/>
      <c r="J53" s="78"/>
    </row>
    <row r="54" customFormat="false" ht="19.5" hidden="false" customHeight="true" outlineLevel="0" collapsed="false">
      <c r="A54" s="67" t="s">
        <v>94</v>
      </c>
      <c r="B54" s="67"/>
      <c r="C54" s="67"/>
      <c r="D54" s="67"/>
      <c r="E54" s="67"/>
      <c r="F54" s="67"/>
      <c r="G54" s="67"/>
      <c r="H54" s="67"/>
      <c r="I54" s="67"/>
      <c r="J54" s="67"/>
    </row>
    <row r="55" customFormat="false" ht="19.5" hidden="false" customHeight="true" outlineLevel="0" collapsed="false">
      <c r="A55" s="68" t="n">
        <v>2</v>
      </c>
      <c r="B55" s="71"/>
      <c r="C55" s="71"/>
      <c r="D55" s="71"/>
      <c r="E55" s="71"/>
      <c r="F55" s="71"/>
      <c r="G55" s="71"/>
      <c r="H55" s="71"/>
      <c r="I55" s="71"/>
      <c r="J55" s="71" t="s">
        <v>6</v>
      </c>
    </row>
    <row r="56" customFormat="false" ht="19.5" hidden="false" customHeight="true" outlineLevel="0" collapsed="false">
      <c r="A56" s="58" t="s">
        <v>18</v>
      </c>
      <c r="B56" s="72" t="s">
        <v>66</v>
      </c>
      <c r="C56" s="72"/>
      <c r="D56" s="72"/>
      <c r="E56" s="72"/>
      <c r="F56" s="72"/>
      <c r="G56" s="72"/>
      <c r="H56" s="72"/>
      <c r="I56" s="72"/>
      <c r="J56" s="78"/>
    </row>
    <row r="57" customFormat="false" ht="19.5" hidden="false" customHeight="true" outlineLevel="0" collapsed="false">
      <c r="A57" s="58" t="s">
        <v>20</v>
      </c>
      <c r="B57" s="72" t="s">
        <v>74</v>
      </c>
      <c r="C57" s="72"/>
      <c r="D57" s="72"/>
      <c r="E57" s="72"/>
      <c r="F57" s="72"/>
      <c r="G57" s="72"/>
      <c r="H57" s="72"/>
      <c r="I57" s="72"/>
      <c r="J57" s="78"/>
    </row>
    <row r="58" customFormat="false" ht="19.5" hidden="false" customHeight="true" outlineLevel="0" collapsed="false">
      <c r="A58" s="90" t="s">
        <v>22</v>
      </c>
      <c r="B58" s="91" t="s">
        <v>89</v>
      </c>
      <c r="C58" s="91"/>
      <c r="D58" s="91"/>
      <c r="E58" s="91"/>
      <c r="F58" s="91"/>
      <c r="G58" s="91"/>
      <c r="H58" s="91"/>
      <c r="I58" s="91"/>
      <c r="J58" s="78"/>
    </row>
    <row r="59" customFormat="false" ht="19.5" hidden="false" customHeight="true" outlineLevel="0" collapsed="false">
      <c r="A59" s="93" t="s">
        <v>72</v>
      </c>
      <c r="B59" s="93"/>
      <c r="C59" s="93"/>
      <c r="D59" s="93"/>
      <c r="E59" s="93"/>
      <c r="F59" s="93"/>
      <c r="G59" s="93"/>
      <c r="H59" s="93"/>
      <c r="I59" s="93"/>
      <c r="J59" s="78"/>
    </row>
    <row r="60" customFormat="false" ht="19.5" hidden="false" customHeight="true" outlineLevel="0" collapsed="false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</row>
    <row r="61" customFormat="false" ht="19.5" hidden="false" customHeight="true" outlineLevel="0" collapsed="false">
      <c r="A61" s="68" t="n">
        <v>3</v>
      </c>
      <c r="B61" s="83" t="s">
        <v>96</v>
      </c>
      <c r="C61" s="83"/>
      <c r="D61" s="83"/>
      <c r="E61" s="83"/>
      <c r="F61" s="83"/>
      <c r="G61" s="83"/>
      <c r="H61" s="84"/>
      <c r="I61" s="70" t="s">
        <v>58</v>
      </c>
      <c r="J61" s="71" t="s">
        <v>6</v>
      </c>
    </row>
    <row r="62" customFormat="false" ht="19.5" hidden="false" customHeight="true" outlineLevel="0" collapsed="false">
      <c r="A62" s="58" t="s">
        <v>59</v>
      </c>
      <c r="B62" s="85" t="s">
        <v>97</v>
      </c>
      <c r="C62" s="85"/>
      <c r="D62" s="85"/>
      <c r="E62" s="85"/>
      <c r="F62" s="85"/>
      <c r="G62" s="85"/>
      <c r="H62" s="60"/>
      <c r="I62" s="75"/>
      <c r="J62" s="80"/>
    </row>
    <row r="63" customFormat="false" ht="19.5" hidden="false" customHeight="true" outlineLevel="0" collapsed="false">
      <c r="A63" s="58" t="s">
        <v>61</v>
      </c>
      <c r="B63" s="85" t="s">
        <v>98</v>
      </c>
      <c r="C63" s="85"/>
      <c r="D63" s="85"/>
      <c r="E63" s="85"/>
      <c r="F63" s="85"/>
      <c r="G63" s="85"/>
      <c r="H63" s="86"/>
      <c r="I63" s="94"/>
      <c r="J63" s="80"/>
    </row>
    <row r="64" customFormat="false" ht="19.5" hidden="false" customHeight="true" outlineLevel="0" collapsed="false">
      <c r="A64" s="58" t="s">
        <v>70</v>
      </c>
      <c r="B64" s="85" t="s">
        <v>99</v>
      </c>
      <c r="C64" s="85"/>
      <c r="D64" s="85"/>
      <c r="E64" s="85"/>
      <c r="F64" s="85"/>
      <c r="G64" s="85"/>
      <c r="H64" s="87"/>
      <c r="I64" s="94"/>
      <c r="J64" s="94"/>
    </row>
    <row r="65" customFormat="false" ht="19.5" hidden="false" customHeight="true" outlineLevel="0" collapsed="false">
      <c r="A65" s="58" t="s">
        <v>78</v>
      </c>
      <c r="B65" s="85" t="s">
        <v>100</v>
      </c>
      <c r="C65" s="85"/>
      <c r="D65" s="85"/>
      <c r="E65" s="85"/>
      <c r="F65" s="85"/>
      <c r="G65" s="85"/>
      <c r="H65" s="87"/>
      <c r="I65" s="75"/>
      <c r="J65" s="80"/>
      <c r="K65" s="95"/>
    </row>
    <row r="66" customFormat="false" ht="19.5" hidden="false" customHeight="true" outlineLevel="0" collapsed="false">
      <c r="A66" s="58" t="s">
        <v>80</v>
      </c>
      <c r="B66" s="85" t="s">
        <v>101</v>
      </c>
      <c r="C66" s="85"/>
      <c r="D66" s="85"/>
      <c r="E66" s="85"/>
      <c r="F66" s="85"/>
      <c r="G66" s="85"/>
      <c r="H66" s="87"/>
      <c r="I66" s="94"/>
      <c r="J66" s="80"/>
    </row>
    <row r="67" customFormat="false" ht="19.5" hidden="false" customHeight="true" outlineLevel="0" collapsed="false">
      <c r="A67" s="58" t="s">
        <v>82</v>
      </c>
      <c r="B67" s="85" t="s">
        <v>102</v>
      </c>
      <c r="C67" s="85"/>
      <c r="D67" s="85"/>
      <c r="E67" s="85"/>
      <c r="F67" s="85"/>
      <c r="G67" s="85"/>
      <c r="H67" s="87"/>
      <c r="I67" s="75"/>
      <c r="J67" s="80"/>
    </row>
    <row r="68" customFormat="false" ht="19.5" hidden="false" customHeight="true" outlineLevel="0" collapsed="false">
      <c r="A68" s="88" t="s">
        <v>72</v>
      </c>
      <c r="B68" s="88"/>
      <c r="C68" s="88"/>
      <c r="D68" s="88"/>
      <c r="E68" s="88"/>
      <c r="F68" s="88"/>
      <c r="G68" s="88"/>
      <c r="H68" s="87"/>
      <c r="I68" s="94"/>
      <c r="J68" s="78"/>
    </row>
    <row r="69" customFormat="false" ht="19.5" hidden="false" customHeight="true" outlineLevel="0" collapsed="false">
      <c r="A69" s="67" t="s">
        <v>103</v>
      </c>
      <c r="B69" s="67"/>
      <c r="C69" s="67"/>
      <c r="D69" s="67"/>
      <c r="E69" s="67"/>
      <c r="F69" s="67"/>
      <c r="G69" s="67"/>
      <c r="H69" s="67"/>
      <c r="I69" s="67"/>
      <c r="J69" s="67"/>
    </row>
    <row r="70" customFormat="false" ht="19.5" hidden="false" customHeight="true" outlineLevel="0" collapsed="false">
      <c r="A70" s="67" t="s">
        <v>104</v>
      </c>
      <c r="B70" s="67"/>
      <c r="C70" s="67"/>
      <c r="D70" s="67"/>
      <c r="E70" s="67"/>
      <c r="F70" s="67"/>
      <c r="G70" s="67"/>
      <c r="H70" s="67"/>
      <c r="I70" s="67"/>
      <c r="J70" s="67"/>
    </row>
    <row r="71" customFormat="false" ht="19.5" hidden="false" customHeight="true" outlineLevel="0" collapsed="false">
      <c r="A71" s="68" t="s">
        <v>105</v>
      </c>
      <c r="B71" s="69" t="s">
        <v>106</v>
      </c>
      <c r="C71" s="69"/>
      <c r="D71" s="69"/>
      <c r="E71" s="69"/>
      <c r="F71" s="69"/>
      <c r="G71" s="69"/>
      <c r="H71" s="69"/>
      <c r="I71" s="69"/>
      <c r="J71" s="71" t="s">
        <v>6</v>
      </c>
    </row>
    <row r="72" customFormat="false" ht="19.5" hidden="false" customHeight="true" outlineLevel="0" collapsed="false">
      <c r="A72" s="58" t="s">
        <v>59</v>
      </c>
      <c r="B72" s="79" t="s">
        <v>107</v>
      </c>
      <c r="C72" s="79"/>
      <c r="D72" s="79"/>
      <c r="E72" s="79"/>
      <c r="F72" s="79"/>
      <c r="G72" s="79"/>
      <c r="H72" s="79"/>
      <c r="I72" s="79"/>
      <c r="J72" s="80"/>
    </row>
    <row r="73" customFormat="false" ht="19.5" hidden="false" customHeight="true" outlineLevel="0" collapsed="false">
      <c r="A73" s="58" t="s">
        <v>61</v>
      </c>
      <c r="B73" s="72" t="s">
        <v>106</v>
      </c>
      <c r="C73" s="72"/>
      <c r="D73" s="72"/>
      <c r="E73" s="72"/>
      <c r="F73" s="72"/>
      <c r="G73" s="72"/>
      <c r="H73" s="72"/>
      <c r="I73" s="72"/>
      <c r="J73" s="80"/>
    </row>
    <row r="74" customFormat="false" ht="19.5" hidden="false" customHeight="true" outlineLevel="0" collapsed="false">
      <c r="A74" s="58" t="s">
        <v>70</v>
      </c>
      <c r="B74" s="96" t="s">
        <v>108</v>
      </c>
      <c r="C74" s="97"/>
      <c r="D74" s="97"/>
      <c r="E74" s="97"/>
      <c r="F74" s="97"/>
      <c r="G74" s="97"/>
      <c r="H74" s="97"/>
      <c r="I74" s="98"/>
      <c r="J74" s="80"/>
    </row>
    <row r="75" customFormat="false" ht="19.5" hidden="false" customHeight="true" outlineLevel="0" collapsed="false">
      <c r="A75" s="58" t="s">
        <v>78</v>
      </c>
      <c r="B75" s="72" t="s">
        <v>109</v>
      </c>
      <c r="C75" s="72"/>
      <c r="D75" s="72"/>
      <c r="E75" s="72"/>
      <c r="F75" s="72"/>
      <c r="G75" s="72"/>
      <c r="H75" s="72"/>
      <c r="I75" s="72"/>
      <c r="J75" s="80"/>
    </row>
    <row r="76" customFormat="false" ht="19.5" hidden="false" customHeight="true" outlineLevel="0" collapsed="false">
      <c r="A76" s="58" t="s">
        <v>80</v>
      </c>
      <c r="B76" s="31" t="s">
        <v>110</v>
      </c>
      <c r="C76" s="31"/>
      <c r="D76" s="31"/>
      <c r="E76" s="31"/>
      <c r="F76" s="31"/>
      <c r="G76" s="31"/>
      <c r="H76" s="31"/>
      <c r="I76" s="31"/>
      <c r="J76" s="80"/>
    </row>
    <row r="77" customFormat="false" ht="19.5" hidden="false" customHeight="true" outlineLevel="0" collapsed="false">
      <c r="A77" s="58" t="s">
        <v>82</v>
      </c>
      <c r="B77" s="72" t="s">
        <v>111</v>
      </c>
      <c r="C77" s="72"/>
      <c r="D77" s="72"/>
      <c r="E77" s="72"/>
      <c r="F77" s="72"/>
      <c r="G77" s="72"/>
      <c r="H77" s="72"/>
      <c r="I77" s="72"/>
      <c r="J77" s="80"/>
    </row>
    <row r="78" customFormat="false" ht="19.5" hidden="false" customHeight="true" outlineLevel="0" collapsed="false">
      <c r="A78" s="81" t="s">
        <v>69</v>
      </c>
      <c r="B78" s="81"/>
      <c r="C78" s="81"/>
      <c r="D78" s="81"/>
      <c r="E78" s="81"/>
      <c r="F78" s="81"/>
      <c r="G78" s="81"/>
      <c r="H78" s="81"/>
      <c r="I78" s="81"/>
      <c r="J78" s="78"/>
    </row>
    <row r="79" customFormat="false" ht="19.5" hidden="false" customHeight="true" outlineLevel="0" collapsed="false">
      <c r="A79" s="58" t="s">
        <v>84</v>
      </c>
      <c r="B79" s="79" t="s">
        <v>112</v>
      </c>
      <c r="C79" s="79"/>
      <c r="D79" s="79"/>
      <c r="E79" s="79"/>
      <c r="F79" s="79"/>
      <c r="G79" s="79"/>
      <c r="H79" s="79"/>
      <c r="I79" s="79"/>
      <c r="J79" s="80"/>
    </row>
    <row r="80" customFormat="false" ht="32.25" hidden="false" customHeight="true" outlineLevel="0" collapsed="false">
      <c r="A80" s="58" t="s">
        <v>86</v>
      </c>
      <c r="B80" s="64" t="s">
        <v>113</v>
      </c>
      <c r="C80" s="64"/>
      <c r="D80" s="64"/>
      <c r="E80" s="64"/>
      <c r="F80" s="64"/>
      <c r="G80" s="64"/>
      <c r="H80" s="64"/>
      <c r="I80" s="64"/>
      <c r="J80" s="80"/>
    </row>
    <row r="81" customFormat="false" ht="19.5" hidden="false" customHeight="true" outlineLevel="0" collapsed="false">
      <c r="A81" s="81" t="s">
        <v>69</v>
      </c>
      <c r="B81" s="81"/>
      <c r="C81" s="81"/>
      <c r="D81" s="81"/>
      <c r="E81" s="81"/>
      <c r="F81" s="81"/>
      <c r="G81" s="81"/>
      <c r="H81" s="81"/>
      <c r="I81" s="81"/>
      <c r="J81" s="78"/>
    </row>
    <row r="82" customFormat="false" ht="19.5" hidden="false" customHeight="true" outlineLevel="0" collapsed="false">
      <c r="A82" s="77" t="s">
        <v>72</v>
      </c>
      <c r="B82" s="77"/>
      <c r="C82" s="77"/>
      <c r="D82" s="77"/>
      <c r="E82" s="77"/>
      <c r="F82" s="77"/>
      <c r="G82" s="77"/>
      <c r="H82" s="77"/>
      <c r="I82" s="77"/>
      <c r="J82" s="78"/>
    </row>
    <row r="83" customFormat="false" ht="19.5" hidden="false" customHeight="true" outlineLevel="0" collapsed="false">
      <c r="A83" s="67" t="s">
        <v>114</v>
      </c>
      <c r="B83" s="67"/>
      <c r="C83" s="67"/>
      <c r="D83" s="67"/>
      <c r="E83" s="67"/>
      <c r="F83" s="67"/>
      <c r="G83" s="67"/>
      <c r="H83" s="67"/>
      <c r="I83" s="67"/>
      <c r="J83" s="67"/>
    </row>
    <row r="84" customFormat="false" ht="19.5" hidden="false" customHeight="true" outlineLevel="0" collapsed="false">
      <c r="A84" s="68" t="s">
        <v>115</v>
      </c>
      <c r="B84" s="69" t="s">
        <v>116</v>
      </c>
      <c r="C84" s="69"/>
      <c r="D84" s="69"/>
      <c r="E84" s="69"/>
      <c r="F84" s="69"/>
      <c r="G84" s="69"/>
      <c r="H84" s="69"/>
      <c r="I84" s="69"/>
      <c r="J84" s="71" t="s">
        <v>6</v>
      </c>
    </row>
    <row r="85" customFormat="false" ht="19.5" hidden="false" customHeight="true" outlineLevel="0" collapsed="false">
      <c r="A85" s="58" t="s">
        <v>59</v>
      </c>
      <c r="B85" s="79" t="s">
        <v>117</v>
      </c>
      <c r="C85" s="79"/>
      <c r="D85" s="79"/>
      <c r="E85" s="79"/>
      <c r="F85" s="79"/>
      <c r="G85" s="79"/>
      <c r="H85" s="79"/>
      <c r="I85" s="79"/>
      <c r="J85" s="80"/>
    </row>
    <row r="86" customFormat="false" ht="19.5" hidden="false" customHeight="true" outlineLevel="0" collapsed="false">
      <c r="A86" s="81" t="s">
        <v>72</v>
      </c>
      <c r="B86" s="81"/>
      <c r="C86" s="81"/>
      <c r="D86" s="81"/>
      <c r="E86" s="81"/>
      <c r="F86" s="81"/>
      <c r="G86" s="81"/>
      <c r="H86" s="81"/>
      <c r="I86" s="81"/>
      <c r="J86" s="78"/>
    </row>
    <row r="87" customFormat="false" ht="19.5" hidden="false" customHeight="true" outlineLevel="0" collapsed="false">
      <c r="A87" s="67" t="s">
        <v>118</v>
      </c>
      <c r="B87" s="67"/>
      <c r="C87" s="67"/>
      <c r="D87" s="67"/>
      <c r="E87" s="67"/>
      <c r="F87" s="67"/>
      <c r="G87" s="67"/>
      <c r="H87" s="67"/>
      <c r="I87" s="67"/>
      <c r="J87" s="67"/>
    </row>
    <row r="88" customFormat="false" ht="19.5" hidden="false" customHeight="true" outlineLevel="0" collapsed="false">
      <c r="A88" s="68" t="n">
        <v>4</v>
      </c>
      <c r="B88" s="71" t="s">
        <v>119</v>
      </c>
      <c r="C88" s="71"/>
      <c r="D88" s="71"/>
      <c r="E88" s="71"/>
      <c r="F88" s="71"/>
      <c r="G88" s="71"/>
      <c r="H88" s="71"/>
      <c r="I88" s="71"/>
      <c r="J88" s="71" t="s">
        <v>6</v>
      </c>
    </row>
    <row r="89" customFormat="false" ht="19.5" hidden="false" customHeight="true" outlineLevel="0" collapsed="false">
      <c r="A89" s="58" t="s">
        <v>105</v>
      </c>
      <c r="B89" s="72" t="s">
        <v>120</v>
      </c>
      <c r="C89" s="72"/>
      <c r="D89" s="72"/>
      <c r="E89" s="72"/>
      <c r="F89" s="72"/>
      <c r="G89" s="72"/>
      <c r="H89" s="72"/>
      <c r="I89" s="72"/>
      <c r="J89" s="78"/>
    </row>
    <row r="90" customFormat="false" ht="19.5" hidden="false" customHeight="true" outlineLevel="0" collapsed="false">
      <c r="A90" s="58" t="s">
        <v>115</v>
      </c>
      <c r="B90" s="72" t="s">
        <v>116</v>
      </c>
      <c r="C90" s="72"/>
      <c r="D90" s="72"/>
      <c r="E90" s="72"/>
      <c r="F90" s="72"/>
      <c r="G90" s="72"/>
      <c r="H90" s="72"/>
      <c r="I90" s="72"/>
      <c r="J90" s="78"/>
    </row>
    <row r="91" customFormat="false" ht="19.5" hidden="false" customHeight="true" outlineLevel="0" collapsed="false">
      <c r="A91" s="93" t="s">
        <v>72</v>
      </c>
      <c r="B91" s="93"/>
      <c r="C91" s="93"/>
      <c r="D91" s="93"/>
      <c r="E91" s="93"/>
      <c r="F91" s="93"/>
      <c r="G91" s="93"/>
      <c r="H91" s="93"/>
      <c r="I91" s="93"/>
      <c r="J91" s="78"/>
    </row>
    <row r="92" customFormat="false" ht="19.5" hidden="false" customHeight="true" outlineLevel="0" collapsed="false">
      <c r="A92" s="67" t="s">
        <v>121</v>
      </c>
      <c r="B92" s="67"/>
      <c r="C92" s="67"/>
      <c r="D92" s="67"/>
      <c r="E92" s="67"/>
      <c r="F92" s="67"/>
      <c r="G92" s="67"/>
      <c r="H92" s="67"/>
      <c r="I92" s="67"/>
      <c r="J92" s="67"/>
    </row>
    <row r="93" customFormat="false" ht="19.5" hidden="false" customHeight="true" outlineLevel="0" collapsed="false">
      <c r="A93" s="68" t="n">
        <v>5</v>
      </c>
      <c r="B93" s="71" t="s">
        <v>122</v>
      </c>
      <c r="C93" s="71"/>
      <c r="D93" s="71"/>
      <c r="E93" s="71"/>
      <c r="F93" s="71"/>
      <c r="G93" s="71"/>
      <c r="H93" s="71"/>
      <c r="I93" s="71"/>
      <c r="J93" s="71" t="s">
        <v>6</v>
      </c>
    </row>
    <row r="94" customFormat="false" ht="19.5" hidden="false" customHeight="true" outlineLevel="0" collapsed="false">
      <c r="A94" s="58" t="s">
        <v>59</v>
      </c>
      <c r="B94" s="72" t="s">
        <v>123</v>
      </c>
      <c r="C94" s="72"/>
      <c r="D94" s="72"/>
      <c r="E94" s="72"/>
      <c r="F94" s="72"/>
      <c r="G94" s="72"/>
      <c r="H94" s="72"/>
      <c r="I94" s="72"/>
      <c r="J94" s="80"/>
    </row>
    <row r="95" customFormat="false" ht="19.5" hidden="false" customHeight="true" outlineLevel="0" collapsed="false">
      <c r="A95" s="58" t="s">
        <v>61</v>
      </c>
      <c r="B95" s="72" t="s">
        <v>124</v>
      </c>
      <c r="C95" s="72"/>
      <c r="D95" s="72"/>
      <c r="E95" s="72"/>
      <c r="F95" s="72"/>
      <c r="G95" s="72"/>
      <c r="H95" s="72"/>
      <c r="I95" s="72"/>
      <c r="J95" s="80"/>
    </row>
    <row r="96" customFormat="false" ht="19.5" hidden="false" customHeight="true" outlineLevel="0" collapsed="false">
      <c r="A96" s="58" t="s">
        <v>70</v>
      </c>
      <c r="B96" s="72" t="s">
        <v>125</v>
      </c>
      <c r="C96" s="72"/>
      <c r="D96" s="72"/>
      <c r="E96" s="72"/>
      <c r="F96" s="72"/>
      <c r="G96" s="72"/>
      <c r="H96" s="72"/>
      <c r="I96" s="72"/>
      <c r="J96" s="80"/>
    </row>
    <row r="97" customFormat="false" ht="19.5" hidden="false" customHeight="true" outlineLevel="0" collapsed="false">
      <c r="A97" s="58" t="s">
        <v>78</v>
      </c>
      <c r="B97" s="72" t="s">
        <v>126</v>
      </c>
      <c r="C97" s="72"/>
      <c r="D97" s="72"/>
      <c r="E97" s="72"/>
      <c r="F97" s="72"/>
      <c r="G97" s="72"/>
      <c r="H97" s="72"/>
      <c r="I97" s="72"/>
      <c r="J97" s="80"/>
    </row>
    <row r="98" customFormat="false" ht="19.5" hidden="false" customHeight="true" outlineLevel="0" collapsed="false">
      <c r="A98" s="77" t="s">
        <v>72</v>
      </c>
      <c r="B98" s="77"/>
      <c r="C98" s="77"/>
      <c r="D98" s="77"/>
      <c r="E98" s="77"/>
      <c r="F98" s="77"/>
      <c r="G98" s="77"/>
      <c r="H98" s="77"/>
      <c r="I98" s="77"/>
      <c r="J98" s="78"/>
    </row>
    <row r="99" customFormat="false" ht="19.5" hidden="false" customHeight="true" outlineLevel="0" collapsed="false">
      <c r="A99" s="82" t="s">
        <v>127</v>
      </c>
      <c r="B99" s="82"/>
      <c r="C99" s="82"/>
      <c r="D99" s="82"/>
      <c r="E99" s="82"/>
      <c r="F99" s="82"/>
      <c r="G99" s="82"/>
      <c r="H99" s="82"/>
      <c r="I99" s="82"/>
      <c r="J99" s="82"/>
    </row>
    <row r="100" customFormat="false" ht="19.5" hidden="false" customHeight="true" outlineLevel="0" collapsed="false">
      <c r="A100" s="68"/>
      <c r="B100" s="83" t="s">
        <v>128</v>
      </c>
      <c r="C100" s="83"/>
      <c r="D100" s="83"/>
      <c r="E100" s="83"/>
      <c r="F100" s="83"/>
      <c r="G100" s="83"/>
      <c r="H100" s="84"/>
      <c r="I100" s="70" t="s">
        <v>58</v>
      </c>
      <c r="J100" s="71" t="s">
        <v>6</v>
      </c>
    </row>
    <row r="101" customFormat="false" ht="19.5" hidden="false" customHeight="true" outlineLevel="0" collapsed="false">
      <c r="A101" s="58" t="s">
        <v>59</v>
      </c>
      <c r="B101" s="85" t="s">
        <v>129</v>
      </c>
      <c r="C101" s="85"/>
      <c r="D101" s="85"/>
      <c r="E101" s="85"/>
      <c r="F101" s="85"/>
      <c r="G101" s="85"/>
      <c r="H101" s="60"/>
      <c r="I101" s="75"/>
      <c r="J101" s="80"/>
    </row>
    <row r="102" customFormat="false" ht="19.5" hidden="false" customHeight="true" outlineLevel="0" collapsed="false">
      <c r="A102" s="58" t="s">
        <v>61</v>
      </c>
      <c r="B102" s="85" t="s">
        <v>130</v>
      </c>
      <c r="C102" s="85"/>
      <c r="D102" s="85"/>
      <c r="E102" s="85"/>
      <c r="F102" s="85"/>
      <c r="G102" s="85"/>
      <c r="H102" s="86"/>
      <c r="I102" s="75"/>
      <c r="J102" s="80"/>
    </row>
    <row r="103" customFormat="false" ht="19.5" hidden="false" customHeight="true" outlineLevel="0" collapsed="false">
      <c r="A103" s="58"/>
      <c r="B103" s="85" t="s">
        <v>131</v>
      </c>
      <c r="C103" s="85"/>
      <c r="D103" s="85"/>
      <c r="E103" s="85"/>
      <c r="F103" s="85"/>
      <c r="G103" s="85"/>
      <c r="H103" s="87"/>
      <c r="I103" s="94"/>
      <c r="J103" s="99"/>
    </row>
    <row r="104" customFormat="false" ht="19.5" hidden="false" customHeight="true" outlineLevel="0" collapsed="false">
      <c r="A104" s="58" t="s">
        <v>70</v>
      </c>
      <c r="B104" s="85" t="s">
        <v>132</v>
      </c>
      <c r="C104" s="85"/>
      <c r="D104" s="85"/>
      <c r="E104" s="85"/>
      <c r="F104" s="85"/>
      <c r="G104" s="85"/>
      <c r="H104" s="87"/>
      <c r="I104" s="94"/>
      <c r="J104" s="62"/>
    </row>
    <row r="105" customFormat="false" ht="19.5" hidden="false" customHeight="true" outlineLevel="0" collapsed="false">
      <c r="A105" s="58"/>
      <c r="B105" s="85" t="s">
        <v>133</v>
      </c>
      <c r="C105" s="85"/>
      <c r="D105" s="85"/>
      <c r="E105" s="85"/>
      <c r="F105" s="85"/>
      <c r="G105" s="85"/>
      <c r="H105" s="87"/>
      <c r="I105" s="94"/>
      <c r="J105" s="100"/>
      <c r="K105" s="95"/>
    </row>
    <row r="106" customFormat="false" ht="19.5" hidden="false" customHeight="true" outlineLevel="0" collapsed="false">
      <c r="A106" s="58"/>
      <c r="B106" s="85" t="s">
        <v>134</v>
      </c>
      <c r="C106" s="85"/>
      <c r="D106" s="85"/>
      <c r="E106" s="85"/>
      <c r="F106" s="85"/>
      <c r="G106" s="85"/>
      <c r="H106" s="87"/>
      <c r="I106" s="94"/>
      <c r="J106" s="99"/>
    </row>
    <row r="107" customFormat="false" ht="19.5" hidden="false" customHeight="true" outlineLevel="0" collapsed="false">
      <c r="A107" s="58" t="s">
        <v>135</v>
      </c>
      <c r="B107" s="85" t="s">
        <v>136</v>
      </c>
      <c r="C107" s="85"/>
      <c r="D107" s="85"/>
      <c r="E107" s="85"/>
      <c r="F107" s="85"/>
      <c r="G107" s="85"/>
      <c r="H107" s="87"/>
      <c r="I107" s="94"/>
      <c r="J107" s="62"/>
    </row>
    <row r="108" customFormat="false" ht="19.5" hidden="false" customHeight="true" outlineLevel="0" collapsed="false">
      <c r="A108" s="58"/>
      <c r="B108" s="85" t="s">
        <v>137</v>
      </c>
      <c r="C108" s="85"/>
      <c r="D108" s="85"/>
      <c r="E108" s="85"/>
      <c r="F108" s="85"/>
      <c r="G108" s="85"/>
      <c r="H108" s="87"/>
      <c r="I108" s="75"/>
      <c r="J108" s="80"/>
    </row>
    <row r="109" customFormat="false" ht="19.5" hidden="false" customHeight="true" outlineLevel="0" collapsed="false">
      <c r="A109" s="58"/>
      <c r="B109" s="85" t="s">
        <v>138</v>
      </c>
      <c r="C109" s="85"/>
      <c r="D109" s="85"/>
      <c r="E109" s="85"/>
      <c r="F109" s="85"/>
      <c r="G109" s="85"/>
      <c r="H109" s="87"/>
      <c r="I109" s="75"/>
      <c r="J109" s="80"/>
    </row>
    <row r="110" customFormat="false" ht="19.5" hidden="false" customHeight="true" outlineLevel="0" collapsed="false">
      <c r="A110" s="58" t="s">
        <v>139</v>
      </c>
      <c r="B110" s="85" t="s">
        <v>140</v>
      </c>
      <c r="C110" s="85"/>
      <c r="D110" s="85"/>
      <c r="E110" s="85"/>
      <c r="F110" s="85"/>
      <c r="G110" s="85"/>
      <c r="H110" s="87"/>
      <c r="I110" s="94"/>
      <c r="J110" s="62"/>
    </row>
    <row r="111" customFormat="false" ht="19.5" hidden="false" customHeight="true" outlineLevel="0" collapsed="false">
      <c r="A111" s="58"/>
      <c r="B111" s="85" t="s">
        <v>141</v>
      </c>
      <c r="C111" s="85"/>
      <c r="D111" s="85"/>
      <c r="E111" s="85"/>
      <c r="F111" s="85"/>
      <c r="G111" s="85"/>
      <c r="H111" s="87"/>
      <c r="I111" s="75"/>
      <c r="J111" s="80"/>
    </row>
    <row r="112" customFormat="false" ht="19.5" hidden="false" customHeight="true" outlineLevel="0" collapsed="false">
      <c r="A112" s="58" t="s">
        <v>78</v>
      </c>
      <c r="B112" s="85" t="s">
        <v>142</v>
      </c>
      <c r="C112" s="85"/>
      <c r="D112" s="85"/>
      <c r="E112" s="85"/>
      <c r="F112" s="85"/>
      <c r="G112" s="85"/>
      <c r="H112" s="87"/>
      <c r="I112" s="75"/>
      <c r="J112" s="80"/>
    </row>
    <row r="113" customFormat="false" ht="19.5" hidden="false" customHeight="true" outlineLevel="0" collapsed="false">
      <c r="A113" s="88" t="s">
        <v>72</v>
      </c>
      <c r="B113" s="88"/>
      <c r="C113" s="88"/>
      <c r="D113" s="88"/>
      <c r="E113" s="88"/>
      <c r="F113" s="88"/>
      <c r="G113" s="88"/>
      <c r="H113" s="87"/>
      <c r="I113" s="101"/>
      <c r="J113" s="78"/>
    </row>
    <row r="114" customFormat="false" ht="25.5" hidden="false" customHeight="true" outlineLevel="0" collapsed="false">
      <c r="A114" s="67" t="s">
        <v>143</v>
      </c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21.75" hidden="false" customHeight="true" outlineLevel="0" collapsed="false">
      <c r="A115" s="71"/>
      <c r="B115" s="102" t="s">
        <v>144</v>
      </c>
      <c r="C115" s="102"/>
      <c r="D115" s="102"/>
      <c r="E115" s="102"/>
      <c r="F115" s="102"/>
      <c r="G115" s="102"/>
      <c r="H115" s="102"/>
      <c r="I115" s="102"/>
      <c r="J115" s="69" t="s">
        <v>6</v>
      </c>
    </row>
    <row r="116" customFormat="false" ht="19.5" hidden="false" customHeight="true" outlineLevel="0" collapsed="false">
      <c r="A116" s="62" t="s">
        <v>59</v>
      </c>
      <c r="B116" s="64" t="s">
        <v>145</v>
      </c>
      <c r="C116" s="64"/>
      <c r="D116" s="64"/>
      <c r="E116" s="64"/>
      <c r="F116" s="64"/>
      <c r="G116" s="64"/>
      <c r="H116" s="64"/>
      <c r="I116" s="64"/>
      <c r="J116" s="80"/>
    </row>
    <row r="117" customFormat="false" ht="21.75" hidden="false" customHeight="true" outlineLevel="0" collapsed="false">
      <c r="A117" s="62" t="s">
        <v>61</v>
      </c>
      <c r="B117" s="64" t="s">
        <v>146</v>
      </c>
      <c r="C117" s="64"/>
      <c r="D117" s="64"/>
      <c r="E117" s="64"/>
      <c r="F117" s="64"/>
      <c r="G117" s="64"/>
      <c r="H117" s="64"/>
      <c r="I117" s="64"/>
      <c r="J117" s="80"/>
    </row>
    <row r="118" customFormat="false" ht="21" hidden="false" customHeight="true" outlineLevel="0" collapsed="false">
      <c r="A118" s="62" t="s">
        <v>70</v>
      </c>
      <c r="B118" s="64" t="s">
        <v>147</v>
      </c>
      <c r="C118" s="64"/>
      <c r="D118" s="64"/>
      <c r="E118" s="64"/>
      <c r="F118" s="64"/>
      <c r="G118" s="64"/>
      <c r="H118" s="64"/>
      <c r="I118" s="64"/>
      <c r="J118" s="80"/>
    </row>
    <row r="119" customFormat="false" ht="19.5" hidden="false" customHeight="true" outlineLevel="0" collapsed="false">
      <c r="A119" s="62" t="s">
        <v>78</v>
      </c>
      <c r="B119" s="64" t="s">
        <v>148</v>
      </c>
      <c r="C119" s="64"/>
      <c r="D119" s="64"/>
      <c r="E119" s="64"/>
      <c r="F119" s="64"/>
      <c r="G119" s="64"/>
      <c r="H119" s="64"/>
      <c r="I119" s="64"/>
      <c r="J119" s="80"/>
    </row>
    <row r="120" customFormat="false" ht="25.5" hidden="false" customHeight="true" outlineLevel="0" collapsed="false">
      <c r="A120" s="62" t="s">
        <v>80</v>
      </c>
      <c r="B120" s="64" t="s">
        <v>149</v>
      </c>
      <c r="C120" s="64"/>
      <c r="D120" s="64"/>
      <c r="E120" s="64"/>
      <c r="F120" s="64"/>
      <c r="G120" s="64"/>
      <c r="H120" s="64"/>
      <c r="I120" s="64"/>
      <c r="J120" s="80"/>
    </row>
    <row r="121" customFormat="false" ht="20.25" hidden="false" customHeight="true" outlineLevel="0" collapsed="false">
      <c r="A121" s="77" t="s">
        <v>150</v>
      </c>
      <c r="B121" s="77"/>
      <c r="C121" s="77"/>
      <c r="D121" s="77"/>
      <c r="E121" s="77"/>
      <c r="F121" s="77"/>
      <c r="G121" s="77"/>
      <c r="H121" s="77"/>
      <c r="I121" s="77"/>
      <c r="J121" s="78"/>
    </row>
    <row r="122" customFormat="false" ht="20.25" hidden="false" customHeight="true" outlineLevel="0" collapsed="false">
      <c r="A122" s="62" t="s">
        <v>82</v>
      </c>
      <c r="B122" s="64" t="s">
        <v>151</v>
      </c>
      <c r="C122" s="64"/>
      <c r="D122" s="64"/>
      <c r="E122" s="64"/>
      <c r="F122" s="64"/>
      <c r="G122" s="64"/>
      <c r="H122" s="64"/>
      <c r="I122" s="64"/>
      <c r="J122" s="80"/>
    </row>
    <row r="123" customFormat="false" ht="20.25" hidden="false" customHeight="true" outlineLevel="0" collapsed="false">
      <c r="A123" s="77" t="s">
        <v>152</v>
      </c>
      <c r="B123" s="77"/>
      <c r="C123" s="77"/>
      <c r="D123" s="77"/>
      <c r="E123" s="77"/>
      <c r="F123" s="77"/>
      <c r="G123" s="77"/>
      <c r="H123" s="77"/>
      <c r="I123" s="77"/>
      <c r="J123" s="78"/>
    </row>
    <row r="124" customFormat="false" ht="20.25" hidden="false" customHeight="true" outlineLevel="0" collapsed="false"/>
    <row r="125" customFormat="false" ht="20.25" hidden="false" customHeight="true" outlineLevel="0" collapsed="false"/>
  </sheetData>
  <mergeCells count="127">
    <mergeCell ref="A1:J1"/>
    <mergeCell ref="A2:J2"/>
    <mergeCell ref="A3:J3"/>
    <mergeCell ref="A4:J4"/>
    <mergeCell ref="A6:C6"/>
    <mergeCell ref="D6:F6"/>
    <mergeCell ref="A7:C7"/>
    <mergeCell ref="D7:F7"/>
    <mergeCell ref="A8:D8"/>
    <mergeCell ref="E8:F8"/>
    <mergeCell ref="D9:E9"/>
    <mergeCell ref="G10:I10"/>
    <mergeCell ref="A11:C11"/>
    <mergeCell ref="D11:E11"/>
    <mergeCell ref="G11:I11"/>
    <mergeCell ref="A12:C12"/>
    <mergeCell ref="D12:E12"/>
    <mergeCell ref="A13:C13"/>
    <mergeCell ref="D13:E13"/>
    <mergeCell ref="A14:B14"/>
    <mergeCell ref="D14:E14"/>
    <mergeCell ref="G15:I15"/>
    <mergeCell ref="A16:J16"/>
    <mergeCell ref="A17:J17"/>
    <mergeCell ref="A18:J18"/>
    <mergeCell ref="B20:I20"/>
    <mergeCell ref="B21:I21"/>
    <mergeCell ref="B22:I22"/>
    <mergeCell ref="A23:J23"/>
    <mergeCell ref="B24:G24"/>
    <mergeCell ref="B25:H25"/>
    <mergeCell ref="B26:G26"/>
    <mergeCell ref="B27:H27"/>
    <mergeCell ref="A28:J28"/>
    <mergeCell ref="A29:J29"/>
    <mergeCell ref="B30:I30"/>
    <mergeCell ref="B31:I31"/>
    <mergeCell ref="B32:I32"/>
    <mergeCell ref="A33:I33"/>
    <mergeCell ref="B34:I34"/>
    <mergeCell ref="A35:I35"/>
    <mergeCell ref="A36:J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A46:G46"/>
    <mergeCell ref="A47:J47"/>
    <mergeCell ref="B48:I48"/>
    <mergeCell ref="B49:I49"/>
    <mergeCell ref="B50:I50"/>
    <mergeCell ref="B51:I51"/>
    <mergeCell ref="B52:I52"/>
    <mergeCell ref="A53:I53"/>
    <mergeCell ref="A54:J54"/>
    <mergeCell ref="B55:I55"/>
    <mergeCell ref="B56:I56"/>
    <mergeCell ref="B57:I57"/>
    <mergeCell ref="B58:I58"/>
    <mergeCell ref="A59:I59"/>
    <mergeCell ref="A60:J60"/>
    <mergeCell ref="B61:G61"/>
    <mergeCell ref="B62:G62"/>
    <mergeCell ref="B63:G63"/>
    <mergeCell ref="B64:G64"/>
    <mergeCell ref="B65:G65"/>
    <mergeCell ref="B66:G66"/>
    <mergeCell ref="B67:G67"/>
    <mergeCell ref="A68:G68"/>
    <mergeCell ref="A69:J69"/>
    <mergeCell ref="A70:J70"/>
    <mergeCell ref="B71:I71"/>
    <mergeCell ref="B72:I72"/>
    <mergeCell ref="B73:I73"/>
    <mergeCell ref="B75:I75"/>
    <mergeCell ref="B77:I77"/>
    <mergeCell ref="A78:I78"/>
    <mergeCell ref="B79:I79"/>
    <mergeCell ref="B80:I80"/>
    <mergeCell ref="A81:I81"/>
    <mergeCell ref="A82:I82"/>
    <mergeCell ref="A83:J83"/>
    <mergeCell ref="B84:I84"/>
    <mergeCell ref="B85:I85"/>
    <mergeCell ref="A86:I86"/>
    <mergeCell ref="A87:J87"/>
    <mergeCell ref="B88:I88"/>
    <mergeCell ref="B89:I89"/>
    <mergeCell ref="B90:I90"/>
    <mergeCell ref="A91:I91"/>
    <mergeCell ref="A92:J92"/>
    <mergeCell ref="B93:I93"/>
    <mergeCell ref="B94:I94"/>
    <mergeCell ref="B95:I95"/>
    <mergeCell ref="B96:I96"/>
    <mergeCell ref="B97:I97"/>
    <mergeCell ref="A98:I98"/>
    <mergeCell ref="A99:J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A113:G113"/>
    <mergeCell ref="A114:J114"/>
    <mergeCell ref="B115:I115"/>
    <mergeCell ref="B116:I116"/>
    <mergeCell ref="B117:I117"/>
    <mergeCell ref="B118:I118"/>
    <mergeCell ref="B119:I119"/>
    <mergeCell ref="B120:I120"/>
    <mergeCell ref="A121:I121"/>
    <mergeCell ref="B122:I122"/>
    <mergeCell ref="A123:I123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K125"/>
  <sheetViews>
    <sheetView showFormulas="false" showGridLines="true" showRowColHeaders="true" showZeros="false" rightToLeft="false" tabSelected="tru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33"/>
    <col collapsed="false" customWidth="true" hidden="false" outlineLevel="0" max="6" min="6" style="23" width="8.34"/>
    <col collapsed="false" customWidth="true" hidden="false" outlineLevel="0" max="7" min="7" style="23" width="6.44"/>
    <col collapsed="false" customWidth="true" hidden="true" outlineLevel="0" max="8" min="8" style="23" width="13.67"/>
    <col collapsed="false" customWidth="true" hidden="false" outlineLevel="0" max="9" min="9" style="23" width="13.67"/>
    <col collapsed="false" customWidth="true" hidden="false" outlineLevel="0" max="10" min="10" style="23" width="22.44"/>
    <col collapsed="false" customWidth="true" hidden="false" outlineLevel="0" max="11" min="11" style="23" width="11.44"/>
    <col collapsed="false" customWidth="false" hidden="false" outlineLevel="0" max="16384" min="12" style="23" width="9.11"/>
  </cols>
  <sheetData>
    <row r="1" customFormat="false" ht="23.25" hidden="false" customHeight="true" outlineLevel="0" collapsed="false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customFormat="false" ht="29.25" hidden="false" customHeight="true" outlineLevel="0" collapsed="false">
      <c r="A2" s="103" t="s">
        <v>153</v>
      </c>
      <c r="B2" s="103"/>
      <c r="C2" s="103"/>
      <c r="D2" s="103"/>
      <c r="E2" s="103"/>
      <c r="F2" s="103"/>
      <c r="G2" s="103"/>
      <c r="H2" s="103"/>
      <c r="I2" s="103"/>
      <c r="J2" s="103"/>
    </row>
    <row r="3" customFormat="false" ht="19.5" hidden="false" customHeight="true" outlineLevel="0" collapsed="false">
      <c r="A3" s="25" t="s">
        <v>154</v>
      </c>
      <c r="B3" s="25"/>
      <c r="C3" s="25"/>
      <c r="D3" s="25"/>
      <c r="E3" s="25"/>
      <c r="F3" s="25"/>
      <c r="G3" s="25"/>
      <c r="H3" s="25"/>
      <c r="I3" s="25"/>
      <c r="J3" s="25"/>
    </row>
    <row r="4" customFormat="false" ht="19.5" hidden="false" customHeight="true" outlineLevel="0" collapsed="false">
      <c r="A4" s="25" t="s">
        <v>155</v>
      </c>
      <c r="B4" s="25"/>
      <c r="C4" s="25"/>
      <c r="D4" s="25"/>
      <c r="E4" s="25"/>
      <c r="F4" s="25"/>
      <c r="G4" s="25"/>
      <c r="H4" s="25"/>
      <c r="I4" s="25"/>
      <c r="J4" s="25"/>
    </row>
    <row r="5" customFormat="false" ht="19.5" hidden="false" customHeight="true" outlineLevel="0" collapsed="false">
      <c r="A5" s="26"/>
      <c r="B5" s="27"/>
      <c r="C5" s="27"/>
      <c r="D5" s="27"/>
      <c r="E5" s="27"/>
      <c r="F5" s="27"/>
      <c r="H5" s="27"/>
      <c r="I5" s="27"/>
      <c r="J5" s="28"/>
    </row>
    <row r="6" customFormat="false" ht="19.5" hidden="false" customHeight="true" outlineLevel="0" collapsed="false">
      <c r="A6" s="29" t="s">
        <v>38</v>
      </c>
      <c r="B6" s="29"/>
      <c r="C6" s="29"/>
      <c r="D6" s="30"/>
      <c r="E6" s="30"/>
      <c r="F6" s="30"/>
      <c r="G6" s="31"/>
      <c r="H6" s="32"/>
      <c r="I6" s="32"/>
      <c r="J6" s="33"/>
    </row>
    <row r="7" customFormat="false" ht="19.5" hidden="false" customHeight="true" outlineLevel="0" collapsed="false">
      <c r="A7" s="29" t="s">
        <v>39</v>
      </c>
      <c r="B7" s="29"/>
      <c r="C7" s="29"/>
      <c r="D7" s="34"/>
      <c r="E7" s="34"/>
      <c r="F7" s="34"/>
      <c r="G7" s="31"/>
      <c r="H7" s="32"/>
      <c r="I7" s="32"/>
      <c r="J7" s="33"/>
    </row>
    <row r="8" customFormat="false" ht="19.5" hidden="false" customHeight="true" outlineLevel="0" collapsed="false">
      <c r="A8" s="29" t="s">
        <v>40</v>
      </c>
      <c r="B8" s="29"/>
      <c r="C8" s="29"/>
      <c r="D8" s="29"/>
      <c r="E8" s="34"/>
      <c r="F8" s="34"/>
      <c r="G8" s="31"/>
      <c r="H8" s="32"/>
      <c r="I8" s="32"/>
      <c r="J8" s="33"/>
    </row>
    <row r="9" customFormat="false" ht="19.5" hidden="false" customHeight="true" outlineLevel="0" collapsed="false">
      <c r="A9" s="29" t="s">
        <v>41</v>
      </c>
      <c r="B9" s="35"/>
      <c r="C9" s="35"/>
      <c r="D9" s="36"/>
      <c r="E9" s="36"/>
      <c r="F9" s="32"/>
      <c r="G9" s="31"/>
      <c r="H9" s="32"/>
      <c r="I9" s="32"/>
      <c r="J9" s="33"/>
    </row>
    <row r="10" customFormat="false" ht="19.5" hidden="false" customHeight="true" outlineLevel="0" collapsed="false">
      <c r="A10" s="29" t="s">
        <v>42</v>
      </c>
      <c r="B10" s="35"/>
      <c r="C10" s="35"/>
      <c r="D10" s="32"/>
      <c r="E10" s="32"/>
      <c r="F10" s="32"/>
      <c r="G10" s="36"/>
      <c r="H10" s="36"/>
      <c r="I10" s="36"/>
      <c r="J10" s="33"/>
    </row>
    <row r="11" customFormat="false" ht="19.5" hidden="false" customHeight="true" outlineLevel="0" collapsed="false">
      <c r="A11" s="29" t="s">
        <v>156</v>
      </c>
      <c r="B11" s="29"/>
      <c r="C11" s="29"/>
      <c r="D11" s="36"/>
      <c r="E11" s="36"/>
      <c r="F11" s="36"/>
      <c r="G11" s="104" t="s">
        <v>157</v>
      </c>
      <c r="H11" s="104"/>
      <c r="I11" s="104"/>
      <c r="J11" s="105"/>
    </row>
    <row r="12" customFormat="false" ht="19.5" hidden="false" customHeight="true" outlineLevel="0" collapsed="false">
      <c r="A12" s="39" t="s">
        <v>45</v>
      </c>
      <c r="B12" s="39"/>
      <c r="C12" s="39"/>
      <c r="D12" s="36"/>
      <c r="E12" s="36"/>
      <c r="F12" s="40"/>
      <c r="G12" s="40"/>
      <c r="H12" s="40"/>
      <c r="I12" s="40"/>
      <c r="J12" s="41"/>
    </row>
    <row r="13" customFormat="false" ht="19.5" hidden="false" customHeight="true" outlineLevel="0" collapsed="false">
      <c r="A13" s="39" t="s">
        <v>46</v>
      </c>
      <c r="B13" s="39"/>
      <c r="C13" s="39"/>
      <c r="D13" s="42"/>
      <c r="E13" s="42"/>
      <c r="F13" s="40"/>
      <c r="G13" s="40"/>
      <c r="H13" s="40"/>
      <c r="I13" s="40"/>
      <c r="J13" s="41"/>
    </row>
    <row r="14" s="47" customFormat="true" ht="17.25" hidden="false" customHeight="true" outlineLevel="0" collapsed="false">
      <c r="A14" s="43" t="s">
        <v>47</v>
      </c>
      <c r="B14" s="43"/>
      <c r="C14" s="44"/>
      <c r="D14" s="42"/>
      <c r="E14" s="42"/>
      <c r="F14" s="40"/>
      <c r="G14" s="40"/>
      <c r="H14" s="45"/>
      <c r="I14" s="45"/>
      <c r="J14" s="46"/>
    </row>
    <row r="15" s="47" customFormat="true" ht="17.25" hidden="false" customHeight="true" outlineLevel="0" collapsed="false">
      <c r="A15" s="48" t="s">
        <v>48</v>
      </c>
      <c r="B15" s="49"/>
      <c r="C15" s="50"/>
      <c r="D15" s="51"/>
      <c r="E15" s="51"/>
      <c r="F15" s="52"/>
      <c r="G15" s="53"/>
      <c r="H15" s="53"/>
      <c r="I15" s="53"/>
      <c r="J15" s="54"/>
    </row>
    <row r="16" customFormat="false" ht="23.25" hidden="false" customHeight="true" outlineLevel="0" collapsed="false">
      <c r="A16" s="55" t="s">
        <v>49</v>
      </c>
      <c r="B16" s="55"/>
      <c r="C16" s="55"/>
      <c r="D16" s="55"/>
      <c r="E16" s="55"/>
      <c r="F16" s="55"/>
      <c r="G16" s="55"/>
      <c r="H16" s="55"/>
      <c r="I16" s="55"/>
      <c r="J16" s="55"/>
    </row>
    <row r="17" customFormat="false" ht="19.5" hidden="false" customHeight="true" outlineLevel="0" collapsed="false">
      <c r="A17" s="56" t="s">
        <v>50</v>
      </c>
      <c r="B17" s="56"/>
      <c r="C17" s="56"/>
      <c r="D17" s="56"/>
      <c r="E17" s="56"/>
      <c r="F17" s="56"/>
      <c r="G17" s="56"/>
      <c r="H17" s="56"/>
      <c r="I17" s="56"/>
      <c r="J17" s="56"/>
    </row>
    <row r="18" customFormat="false" ht="36.75" hidden="false" customHeight="true" outlineLevel="0" collapsed="false">
      <c r="A18" s="57" t="s">
        <v>51</v>
      </c>
      <c r="B18" s="57"/>
      <c r="C18" s="57"/>
      <c r="D18" s="57"/>
      <c r="E18" s="57"/>
      <c r="F18" s="57"/>
      <c r="G18" s="57"/>
      <c r="H18" s="57"/>
      <c r="I18" s="57"/>
      <c r="J18" s="57"/>
    </row>
    <row r="19" customFormat="false" ht="22.5" hidden="false" customHeight="true" outlineLevel="0" collapsed="false">
      <c r="A19" s="58" t="n">
        <v>1</v>
      </c>
      <c r="B19" s="64" t="s">
        <v>52</v>
      </c>
      <c r="C19" s="64"/>
      <c r="D19" s="64"/>
      <c r="E19" s="64"/>
      <c r="F19" s="64"/>
      <c r="G19" s="64"/>
      <c r="H19" s="64"/>
      <c r="I19" s="64"/>
      <c r="J19" s="63"/>
    </row>
    <row r="20" customFormat="false" ht="21" hidden="false" customHeight="true" outlineLevel="0" collapsed="false">
      <c r="A20" s="58" t="n">
        <v>2</v>
      </c>
      <c r="B20" s="64" t="s">
        <v>53</v>
      </c>
      <c r="C20" s="64"/>
      <c r="D20" s="64"/>
      <c r="E20" s="64"/>
      <c r="F20" s="64"/>
      <c r="G20" s="64"/>
      <c r="H20" s="64"/>
      <c r="I20" s="64"/>
      <c r="J20" s="65"/>
    </row>
    <row r="21" customFormat="false" ht="37.5" hidden="false" customHeight="true" outlineLevel="0" collapsed="false">
      <c r="A21" s="58" t="n">
        <v>3</v>
      </c>
      <c r="B21" s="64" t="s">
        <v>54</v>
      </c>
      <c r="C21" s="64"/>
      <c r="D21" s="64"/>
      <c r="E21" s="64"/>
      <c r="F21" s="64"/>
      <c r="G21" s="64"/>
      <c r="H21" s="64"/>
      <c r="I21" s="64"/>
      <c r="J21" s="63"/>
    </row>
    <row r="22" customFormat="false" ht="18.75" hidden="false" customHeight="true" outlineLevel="0" collapsed="false">
      <c r="A22" s="58" t="n">
        <v>4</v>
      </c>
      <c r="B22" s="64" t="s">
        <v>55</v>
      </c>
      <c r="C22" s="64"/>
      <c r="D22" s="64"/>
      <c r="E22" s="64"/>
      <c r="F22" s="64"/>
      <c r="G22" s="64"/>
      <c r="H22" s="64"/>
      <c r="I22" s="64"/>
      <c r="J22" s="66"/>
    </row>
    <row r="23" customFormat="false" ht="19.5" hidden="false" customHeight="true" outlineLevel="0" collapsed="false">
      <c r="A23" s="67" t="s">
        <v>158</v>
      </c>
      <c r="B23" s="67"/>
      <c r="C23" s="67"/>
      <c r="D23" s="67"/>
      <c r="E23" s="67"/>
      <c r="F23" s="67"/>
      <c r="G23" s="67"/>
      <c r="H23" s="67"/>
      <c r="I23" s="67"/>
      <c r="J23" s="67"/>
    </row>
    <row r="24" customFormat="false" ht="19.5" hidden="false" customHeight="true" outlineLevel="0" collapsed="false">
      <c r="A24" s="68" t="n">
        <v>1</v>
      </c>
      <c r="B24" s="69" t="s">
        <v>57</v>
      </c>
      <c r="C24" s="69"/>
      <c r="D24" s="69"/>
      <c r="E24" s="69"/>
      <c r="F24" s="69"/>
      <c r="G24" s="69"/>
      <c r="H24" s="70" t="s">
        <v>58</v>
      </c>
      <c r="I24" s="70" t="s">
        <v>58</v>
      </c>
      <c r="J24" s="71" t="s">
        <v>6</v>
      </c>
    </row>
    <row r="25" customFormat="false" ht="19.5" hidden="false" customHeight="true" outlineLevel="0" collapsed="false">
      <c r="A25" s="58" t="s">
        <v>59</v>
      </c>
      <c r="B25" s="72" t="s">
        <v>60</v>
      </c>
      <c r="C25" s="72"/>
      <c r="D25" s="72"/>
      <c r="E25" s="72"/>
      <c r="F25" s="72"/>
      <c r="G25" s="72"/>
      <c r="H25" s="72"/>
      <c r="I25" s="72"/>
      <c r="J25" s="73"/>
    </row>
    <row r="26" customFormat="false" ht="19.5" hidden="false" customHeight="true" outlineLevel="0" collapsed="false">
      <c r="A26" s="58" t="s">
        <v>61</v>
      </c>
      <c r="B26" s="74" t="s">
        <v>62</v>
      </c>
      <c r="C26" s="74"/>
      <c r="D26" s="74"/>
      <c r="E26" s="74"/>
      <c r="F26" s="74"/>
      <c r="G26" s="74"/>
      <c r="H26" s="75" t="n">
        <v>0.3</v>
      </c>
      <c r="I26" s="75"/>
      <c r="J26" s="73"/>
    </row>
    <row r="27" customFormat="false" ht="19.5" hidden="false" customHeight="true" outlineLevel="0" collapsed="false">
      <c r="A27" s="76"/>
      <c r="B27" s="77" t="s">
        <v>63</v>
      </c>
      <c r="C27" s="77"/>
      <c r="D27" s="77"/>
      <c r="E27" s="77"/>
      <c r="F27" s="77"/>
      <c r="G27" s="77"/>
      <c r="H27" s="77"/>
      <c r="I27" s="77"/>
      <c r="J27" s="78"/>
    </row>
    <row r="28" customFormat="false" ht="19.5" hidden="false" customHeight="true" outlineLevel="0" collapsed="false">
      <c r="A28" s="67" t="s">
        <v>64</v>
      </c>
      <c r="B28" s="67"/>
      <c r="C28" s="67"/>
      <c r="D28" s="67"/>
      <c r="E28" s="67"/>
      <c r="F28" s="67"/>
      <c r="G28" s="67"/>
      <c r="H28" s="67"/>
      <c r="I28" s="67"/>
      <c r="J28" s="67"/>
    </row>
    <row r="29" customFormat="false" ht="19.5" hidden="false" customHeight="true" outlineLevel="0" collapsed="false">
      <c r="A29" s="67" t="s">
        <v>65</v>
      </c>
      <c r="B29" s="67"/>
      <c r="C29" s="67"/>
      <c r="D29" s="67"/>
      <c r="E29" s="67"/>
      <c r="F29" s="67"/>
      <c r="G29" s="67"/>
      <c r="H29" s="67"/>
      <c r="I29" s="67"/>
      <c r="J29" s="67"/>
    </row>
    <row r="30" customFormat="false" ht="19.5" hidden="false" customHeight="true" outlineLevel="0" collapsed="false">
      <c r="A30" s="68" t="s">
        <v>18</v>
      </c>
      <c r="B30" s="69" t="s">
        <v>66</v>
      </c>
      <c r="C30" s="69"/>
      <c r="D30" s="69"/>
      <c r="E30" s="69"/>
      <c r="F30" s="69"/>
      <c r="G30" s="69"/>
      <c r="H30" s="69"/>
      <c r="I30" s="69"/>
      <c r="J30" s="71" t="s">
        <v>6</v>
      </c>
    </row>
    <row r="31" customFormat="false" ht="19.5" hidden="false" customHeight="true" outlineLevel="0" collapsed="false">
      <c r="A31" s="58" t="s">
        <v>59</v>
      </c>
      <c r="B31" s="79" t="s">
        <v>67</v>
      </c>
      <c r="C31" s="79"/>
      <c r="D31" s="79"/>
      <c r="E31" s="79"/>
      <c r="F31" s="79"/>
      <c r="G31" s="79"/>
      <c r="H31" s="79"/>
      <c r="I31" s="79"/>
      <c r="J31" s="80"/>
    </row>
    <row r="32" customFormat="false" ht="19.5" hidden="false" customHeight="true" outlineLevel="0" collapsed="false">
      <c r="A32" s="58" t="s">
        <v>61</v>
      </c>
      <c r="B32" s="72" t="s">
        <v>68</v>
      </c>
      <c r="C32" s="72"/>
      <c r="D32" s="72"/>
      <c r="E32" s="72"/>
      <c r="F32" s="72"/>
      <c r="G32" s="72"/>
      <c r="H32" s="72"/>
      <c r="I32" s="72"/>
      <c r="J32" s="80"/>
    </row>
    <row r="33" customFormat="false" ht="19.5" hidden="false" customHeight="true" outlineLevel="0" collapsed="false">
      <c r="A33" s="81" t="s">
        <v>69</v>
      </c>
      <c r="B33" s="81"/>
      <c r="C33" s="81"/>
      <c r="D33" s="81"/>
      <c r="E33" s="81"/>
      <c r="F33" s="81"/>
      <c r="G33" s="81"/>
      <c r="H33" s="81"/>
      <c r="I33" s="81"/>
      <c r="J33" s="78"/>
    </row>
    <row r="34" customFormat="false" ht="19.5" hidden="false" customHeight="true" outlineLevel="0" collapsed="false">
      <c r="A34" s="58" t="s">
        <v>70</v>
      </c>
      <c r="B34" s="72" t="s">
        <v>71</v>
      </c>
      <c r="C34" s="72"/>
      <c r="D34" s="72"/>
      <c r="E34" s="72"/>
      <c r="F34" s="72"/>
      <c r="G34" s="72"/>
      <c r="H34" s="72"/>
      <c r="I34" s="72"/>
      <c r="J34" s="80"/>
    </row>
    <row r="35" customFormat="false" ht="19.5" hidden="false" customHeight="true" outlineLevel="0" collapsed="false">
      <c r="A35" s="81" t="s">
        <v>72</v>
      </c>
      <c r="B35" s="81"/>
      <c r="C35" s="81"/>
      <c r="D35" s="81"/>
      <c r="E35" s="81"/>
      <c r="F35" s="81"/>
      <c r="G35" s="81"/>
      <c r="H35" s="81"/>
      <c r="I35" s="81"/>
      <c r="J35" s="78"/>
    </row>
    <row r="36" customFormat="false" ht="30" hidden="false" customHeight="true" outlineLevel="0" collapsed="false">
      <c r="A36" s="82" t="s">
        <v>73</v>
      </c>
      <c r="B36" s="82"/>
      <c r="C36" s="82"/>
      <c r="D36" s="82"/>
      <c r="E36" s="82"/>
      <c r="F36" s="82"/>
      <c r="G36" s="82"/>
      <c r="H36" s="82"/>
      <c r="I36" s="82"/>
      <c r="J36" s="82"/>
    </row>
    <row r="37" customFormat="false" ht="19.5" hidden="false" customHeight="true" outlineLevel="0" collapsed="false">
      <c r="A37" s="68" t="s">
        <v>20</v>
      </c>
      <c r="B37" s="83" t="s">
        <v>74</v>
      </c>
      <c r="C37" s="83"/>
      <c r="D37" s="83"/>
      <c r="E37" s="83"/>
      <c r="F37" s="83"/>
      <c r="G37" s="83"/>
      <c r="H37" s="84"/>
      <c r="I37" s="70" t="s">
        <v>58</v>
      </c>
      <c r="J37" s="71" t="s">
        <v>6</v>
      </c>
    </row>
    <row r="38" customFormat="false" ht="19.5" hidden="false" customHeight="true" outlineLevel="0" collapsed="false">
      <c r="A38" s="58" t="s">
        <v>59</v>
      </c>
      <c r="B38" s="85" t="s">
        <v>75</v>
      </c>
      <c r="C38" s="85"/>
      <c r="D38" s="85"/>
      <c r="E38" s="85"/>
      <c r="F38" s="85"/>
      <c r="G38" s="85"/>
      <c r="H38" s="60"/>
      <c r="I38" s="75"/>
      <c r="J38" s="80"/>
    </row>
    <row r="39" customFormat="false" ht="19.5" hidden="false" customHeight="true" outlineLevel="0" collapsed="false">
      <c r="A39" s="58" t="s">
        <v>61</v>
      </c>
      <c r="B39" s="85" t="s">
        <v>76</v>
      </c>
      <c r="C39" s="85"/>
      <c r="D39" s="85"/>
      <c r="E39" s="85"/>
      <c r="F39" s="85"/>
      <c r="G39" s="85"/>
      <c r="H39" s="86"/>
      <c r="I39" s="75"/>
      <c r="J39" s="80"/>
    </row>
    <row r="40" customFormat="false" ht="19.5" hidden="false" customHeight="true" outlineLevel="0" collapsed="false">
      <c r="A40" s="58" t="s">
        <v>70</v>
      </c>
      <c r="B40" s="85" t="s">
        <v>77</v>
      </c>
      <c r="C40" s="85"/>
      <c r="D40" s="85"/>
      <c r="E40" s="85"/>
      <c r="F40" s="85"/>
      <c r="G40" s="85"/>
      <c r="H40" s="87"/>
      <c r="I40" s="75"/>
      <c r="J40" s="80"/>
    </row>
    <row r="41" customFormat="false" ht="19.5" hidden="false" customHeight="true" outlineLevel="0" collapsed="false">
      <c r="A41" s="58" t="s">
        <v>78</v>
      </c>
      <c r="B41" s="85" t="s">
        <v>79</v>
      </c>
      <c r="C41" s="85"/>
      <c r="D41" s="85"/>
      <c r="E41" s="85"/>
      <c r="F41" s="85"/>
      <c r="G41" s="85"/>
      <c r="H41" s="87"/>
      <c r="I41" s="75"/>
      <c r="J41" s="80"/>
    </row>
    <row r="42" customFormat="false" ht="19.5" hidden="false" customHeight="true" outlineLevel="0" collapsed="false">
      <c r="A42" s="58" t="s">
        <v>80</v>
      </c>
      <c r="B42" s="85" t="s">
        <v>81</v>
      </c>
      <c r="C42" s="85"/>
      <c r="D42" s="85"/>
      <c r="E42" s="85"/>
      <c r="F42" s="85"/>
      <c r="G42" s="85"/>
      <c r="H42" s="87"/>
      <c r="I42" s="75"/>
      <c r="J42" s="80"/>
    </row>
    <row r="43" customFormat="false" ht="19.5" hidden="false" customHeight="true" outlineLevel="0" collapsed="false">
      <c r="A43" s="58" t="s">
        <v>82</v>
      </c>
      <c r="B43" s="85" t="s">
        <v>159</v>
      </c>
      <c r="C43" s="85"/>
      <c r="D43" s="85"/>
      <c r="E43" s="85"/>
      <c r="F43" s="85"/>
      <c r="G43" s="85"/>
      <c r="H43" s="87"/>
      <c r="I43" s="75"/>
      <c r="J43" s="80"/>
    </row>
    <row r="44" customFormat="false" ht="19.5" hidden="false" customHeight="true" outlineLevel="0" collapsed="false">
      <c r="A44" s="58" t="s">
        <v>84</v>
      </c>
      <c r="B44" s="85" t="s">
        <v>85</v>
      </c>
      <c r="C44" s="85"/>
      <c r="D44" s="85"/>
      <c r="E44" s="85"/>
      <c r="F44" s="85"/>
      <c r="G44" s="85"/>
      <c r="H44" s="87"/>
      <c r="I44" s="75"/>
      <c r="J44" s="80"/>
    </row>
    <row r="45" customFormat="false" ht="19.5" hidden="false" customHeight="true" outlineLevel="0" collapsed="false">
      <c r="A45" s="58" t="s">
        <v>86</v>
      </c>
      <c r="B45" s="85" t="s">
        <v>87</v>
      </c>
      <c r="C45" s="85"/>
      <c r="D45" s="85"/>
      <c r="E45" s="85"/>
      <c r="F45" s="85"/>
      <c r="G45" s="85"/>
      <c r="H45" s="87"/>
      <c r="I45" s="75"/>
      <c r="J45" s="80"/>
    </row>
    <row r="46" customFormat="false" ht="19.5" hidden="false" customHeight="true" outlineLevel="0" collapsed="false">
      <c r="A46" s="88" t="s">
        <v>72</v>
      </c>
      <c r="B46" s="88"/>
      <c r="C46" s="88"/>
      <c r="D46" s="88"/>
      <c r="E46" s="88"/>
      <c r="F46" s="88"/>
      <c r="G46" s="88"/>
      <c r="H46" s="87"/>
      <c r="I46" s="89"/>
      <c r="J46" s="78"/>
    </row>
    <row r="47" customFormat="false" ht="19.5" hidden="false" customHeight="true" outlineLevel="0" collapsed="false">
      <c r="A47" s="67" t="s">
        <v>88</v>
      </c>
      <c r="B47" s="67"/>
      <c r="C47" s="67"/>
      <c r="D47" s="67"/>
      <c r="E47" s="67"/>
      <c r="F47" s="67"/>
      <c r="G47" s="67"/>
      <c r="H47" s="67"/>
      <c r="I47" s="67"/>
      <c r="J47" s="67"/>
    </row>
    <row r="48" customFormat="false" ht="19.5" hidden="false" customHeight="true" outlineLevel="0" collapsed="false">
      <c r="A48" s="68" t="n">
        <v>2</v>
      </c>
      <c r="B48" s="71" t="s">
        <v>89</v>
      </c>
      <c r="C48" s="71"/>
      <c r="D48" s="71"/>
      <c r="E48" s="71"/>
      <c r="F48" s="71"/>
      <c r="G48" s="71"/>
      <c r="H48" s="71"/>
      <c r="I48" s="71"/>
      <c r="J48" s="71" t="s">
        <v>6</v>
      </c>
    </row>
    <row r="49" customFormat="false" ht="19.5" hidden="false" customHeight="true" outlineLevel="0" collapsed="false">
      <c r="A49" s="58" t="s">
        <v>59</v>
      </c>
      <c r="B49" s="72" t="s">
        <v>90</v>
      </c>
      <c r="C49" s="72"/>
      <c r="D49" s="72"/>
      <c r="E49" s="72"/>
      <c r="F49" s="72"/>
      <c r="G49" s="72"/>
      <c r="H49" s="72"/>
      <c r="I49" s="72"/>
      <c r="J49" s="80"/>
    </row>
    <row r="50" customFormat="false" ht="19.5" hidden="false" customHeight="true" outlineLevel="0" collapsed="false">
      <c r="A50" s="58" t="s">
        <v>61</v>
      </c>
      <c r="B50" s="72" t="s">
        <v>91</v>
      </c>
      <c r="C50" s="72"/>
      <c r="D50" s="72"/>
      <c r="E50" s="72"/>
      <c r="F50" s="72"/>
      <c r="G50" s="72"/>
      <c r="H50" s="72"/>
      <c r="I50" s="72"/>
      <c r="J50" s="80"/>
    </row>
    <row r="51" customFormat="false" ht="19.5" hidden="false" customHeight="true" outlineLevel="0" collapsed="false">
      <c r="A51" s="90" t="s">
        <v>70</v>
      </c>
      <c r="B51" s="91" t="s">
        <v>92</v>
      </c>
      <c r="C51" s="91"/>
      <c r="D51" s="91"/>
      <c r="E51" s="91"/>
      <c r="F51" s="91"/>
      <c r="G51" s="91"/>
      <c r="H51" s="91"/>
      <c r="I51" s="91"/>
      <c r="J51" s="80"/>
      <c r="K51" s="106"/>
    </row>
    <row r="52" customFormat="false" ht="19.5" hidden="false" customHeight="true" outlineLevel="0" collapsed="false">
      <c r="A52" s="90" t="s">
        <v>78</v>
      </c>
      <c r="B52" s="91" t="s">
        <v>93</v>
      </c>
      <c r="C52" s="91"/>
      <c r="D52" s="91"/>
      <c r="E52" s="91"/>
      <c r="F52" s="91"/>
      <c r="G52" s="91"/>
      <c r="H52" s="91"/>
      <c r="I52" s="91"/>
      <c r="J52" s="80"/>
      <c r="K52" s="107"/>
    </row>
    <row r="53" customFormat="false" ht="19.5" hidden="false" customHeight="true" outlineLevel="0" collapsed="false">
      <c r="A53" s="77" t="s">
        <v>72</v>
      </c>
      <c r="B53" s="77"/>
      <c r="C53" s="77"/>
      <c r="D53" s="77"/>
      <c r="E53" s="77"/>
      <c r="F53" s="77"/>
      <c r="G53" s="77"/>
      <c r="H53" s="77"/>
      <c r="I53" s="77"/>
      <c r="J53" s="78"/>
    </row>
    <row r="54" customFormat="false" ht="19.5" hidden="false" customHeight="true" outlineLevel="0" collapsed="false">
      <c r="A54" s="67" t="s">
        <v>94</v>
      </c>
      <c r="B54" s="67"/>
      <c r="C54" s="67"/>
      <c r="D54" s="67"/>
      <c r="E54" s="67"/>
      <c r="F54" s="67"/>
      <c r="G54" s="67"/>
      <c r="H54" s="67"/>
      <c r="I54" s="67"/>
      <c r="J54" s="67"/>
    </row>
    <row r="55" customFormat="false" ht="19.5" hidden="false" customHeight="true" outlineLevel="0" collapsed="false">
      <c r="A55" s="68" t="n">
        <v>2</v>
      </c>
      <c r="B55" s="71"/>
      <c r="C55" s="71"/>
      <c r="D55" s="71"/>
      <c r="E55" s="71"/>
      <c r="F55" s="71"/>
      <c r="G55" s="71"/>
      <c r="H55" s="71"/>
      <c r="I55" s="71"/>
      <c r="J55" s="71" t="s">
        <v>6</v>
      </c>
    </row>
    <row r="56" customFormat="false" ht="19.5" hidden="false" customHeight="true" outlineLevel="0" collapsed="false">
      <c r="A56" s="58" t="s">
        <v>18</v>
      </c>
      <c r="B56" s="72" t="s">
        <v>66</v>
      </c>
      <c r="C56" s="72"/>
      <c r="D56" s="72"/>
      <c r="E56" s="72"/>
      <c r="F56" s="72"/>
      <c r="G56" s="72"/>
      <c r="H56" s="72"/>
      <c r="I56" s="72"/>
      <c r="J56" s="78"/>
    </row>
    <row r="57" customFormat="false" ht="19.5" hidden="false" customHeight="true" outlineLevel="0" collapsed="false">
      <c r="A57" s="58" t="s">
        <v>20</v>
      </c>
      <c r="B57" s="72" t="s">
        <v>74</v>
      </c>
      <c r="C57" s="72"/>
      <c r="D57" s="72"/>
      <c r="E57" s="72"/>
      <c r="F57" s="72"/>
      <c r="G57" s="72"/>
      <c r="H57" s="72"/>
      <c r="I57" s="72"/>
      <c r="J57" s="78"/>
    </row>
    <row r="58" customFormat="false" ht="19.5" hidden="false" customHeight="true" outlineLevel="0" collapsed="false">
      <c r="A58" s="90" t="s">
        <v>22</v>
      </c>
      <c r="B58" s="91" t="s">
        <v>89</v>
      </c>
      <c r="C58" s="91"/>
      <c r="D58" s="91"/>
      <c r="E58" s="91"/>
      <c r="F58" s="91"/>
      <c r="G58" s="91"/>
      <c r="H58" s="91"/>
      <c r="I58" s="91"/>
      <c r="J58" s="78"/>
    </row>
    <row r="59" customFormat="false" ht="19.5" hidden="false" customHeight="true" outlineLevel="0" collapsed="false">
      <c r="A59" s="93" t="s">
        <v>72</v>
      </c>
      <c r="B59" s="93"/>
      <c r="C59" s="93"/>
      <c r="D59" s="93"/>
      <c r="E59" s="93"/>
      <c r="F59" s="93"/>
      <c r="G59" s="93"/>
      <c r="H59" s="93"/>
      <c r="I59" s="93"/>
      <c r="J59" s="78"/>
    </row>
    <row r="60" customFormat="false" ht="19.5" hidden="false" customHeight="true" outlineLevel="0" collapsed="false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</row>
    <row r="61" customFormat="false" ht="19.5" hidden="false" customHeight="true" outlineLevel="0" collapsed="false">
      <c r="A61" s="68" t="n">
        <v>3</v>
      </c>
      <c r="B61" s="83" t="s">
        <v>96</v>
      </c>
      <c r="C61" s="83"/>
      <c r="D61" s="83"/>
      <c r="E61" s="83"/>
      <c r="F61" s="83"/>
      <c r="G61" s="83"/>
      <c r="H61" s="84"/>
      <c r="I61" s="70" t="s">
        <v>58</v>
      </c>
      <c r="J61" s="71" t="s">
        <v>6</v>
      </c>
    </row>
    <row r="62" customFormat="false" ht="19.5" hidden="false" customHeight="true" outlineLevel="0" collapsed="false">
      <c r="A62" s="58" t="s">
        <v>59</v>
      </c>
      <c r="B62" s="85" t="s">
        <v>97</v>
      </c>
      <c r="C62" s="85"/>
      <c r="D62" s="85"/>
      <c r="E62" s="85"/>
      <c r="F62" s="85"/>
      <c r="G62" s="85"/>
      <c r="H62" s="60"/>
      <c r="I62" s="75"/>
      <c r="J62" s="80"/>
    </row>
    <row r="63" customFormat="false" ht="19.5" hidden="false" customHeight="true" outlineLevel="0" collapsed="false">
      <c r="A63" s="58" t="s">
        <v>61</v>
      </c>
      <c r="B63" s="85" t="s">
        <v>98</v>
      </c>
      <c r="C63" s="85"/>
      <c r="D63" s="85"/>
      <c r="E63" s="85"/>
      <c r="F63" s="85"/>
      <c r="G63" s="85"/>
      <c r="H63" s="86"/>
      <c r="I63" s="94"/>
      <c r="J63" s="80"/>
    </row>
    <row r="64" customFormat="false" ht="19.5" hidden="false" customHeight="true" outlineLevel="0" collapsed="false">
      <c r="A64" s="58" t="s">
        <v>70</v>
      </c>
      <c r="B64" s="85" t="s">
        <v>99</v>
      </c>
      <c r="C64" s="85"/>
      <c r="D64" s="85"/>
      <c r="E64" s="85"/>
      <c r="F64" s="85"/>
      <c r="G64" s="85"/>
      <c r="H64" s="87"/>
      <c r="I64" s="94"/>
      <c r="J64" s="94"/>
    </row>
    <row r="65" customFormat="false" ht="19.5" hidden="false" customHeight="true" outlineLevel="0" collapsed="false">
      <c r="A65" s="58" t="s">
        <v>78</v>
      </c>
      <c r="B65" s="85" t="s">
        <v>100</v>
      </c>
      <c r="C65" s="85"/>
      <c r="D65" s="85"/>
      <c r="E65" s="85"/>
      <c r="F65" s="85"/>
      <c r="G65" s="85"/>
      <c r="H65" s="87"/>
      <c r="I65" s="75"/>
      <c r="J65" s="80"/>
      <c r="K65" s="95"/>
    </row>
    <row r="66" customFormat="false" ht="19.5" hidden="false" customHeight="true" outlineLevel="0" collapsed="false">
      <c r="A66" s="58" t="s">
        <v>80</v>
      </c>
      <c r="B66" s="85" t="s">
        <v>101</v>
      </c>
      <c r="C66" s="85"/>
      <c r="D66" s="85"/>
      <c r="E66" s="85"/>
      <c r="F66" s="85"/>
      <c r="G66" s="85"/>
      <c r="H66" s="87"/>
      <c r="I66" s="94"/>
      <c r="J66" s="80"/>
    </row>
    <row r="67" customFormat="false" ht="19.5" hidden="false" customHeight="true" outlineLevel="0" collapsed="false">
      <c r="A67" s="58" t="s">
        <v>82</v>
      </c>
      <c r="B67" s="85" t="s">
        <v>102</v>
      </c>
      <c r="C67" s="85"/>
      <c r="D67" s="85"/>
      <c r="E67" s="85"/>
      <c r="F67" s="85"/>
      <c r="G67" s="85"/>
      <c r="H67" s="87"/>
      <c r="I67" s="75"/>
      <c r="J67" s="80"/>
    </row>
    <row r="68" customFormat="false" ht="19.5" hidden="false" customHeight="true" outlineLevel="0" collapsed="false">
      <c r="A68" s="88" t="s">
        <v>72</v>
      </c>
      <c r="B68" s="88"/>
      <c r="C68" s="88"/>
      <c r="D68" s="88"/>
      <c r="E68" s="88"/>
      <c r="F68" s="88"/>
      <c r="G68" s="88"/>
      <c r="H68" s="87"/>
      <c r="I68" s="94"/>
      <c r="J68" s="78"/>
    </row>
    <row r="69" customFormat="false" ht="19.5" hidden="false" customHeight="true" outlineLevel="0" collapsed="false">
      <c r="A69" s="67" t="s">
        <v>103</v>
      </c>
      <c r="B69" s="67"/>
      <c r="C69" s="67"/>
      <c r="D69" s="67"/>
      <c r="E69" s="67"/>
      <c r="F69" s="67"/>
      <c r="G69" s="67"/>
      <c r="H69" s="67"/>
      <c r="I69" s="67"/>
      <c r="J69" s="67"/>
    </row>
    <row r="70" customFormat="false" ht="19.5" hidden="false" customHeight="true" outlineLevel="0" collapsed="false">
      <c r="A70" s="67" t="s">
        <v>104</v>
      </c>
      <c r="B70" s="67"/>
      <c r="C70" s="67"/>
      <c r="D70" s="67"/>
      <c r="E70" s="67"/>
      <c r="F70" s="67"/>
      <c r="G70" s="67"/>
      <c r="H70" s="67"/>
      <c r="I70" s="67"/>
      <c r="J70" s="67"/>
    </row>
    <row r="71" customFormat="false" ht="19.5" hidden="false" customHeight="true" outlineLevel="0" collapsed="false">
      <c r="A71" s="68" t="s">
        <v>105</v>
      </c>
      <c r="B71" s="69" t="s">
        <v>106</v>
      </c>
      <c r="C71" s="69"/>
      <c r="D71" s="69"/>
      <c r="E71" s="69"/>
      <c r="F71" s="69"/>
      <c r="G71" s="69"/>
      <c r="H71" s="69"/>
      <c r="I71" s="69"/>
      <c r="J71" s="71" t="s">
        <v>6</v>
      </c>
    </row>
    <row r="72" customFormat="false" ht="19.5" hidden="false" customHeight="true" outlineLevel="0" collapsed="false">
      <c r="A72" s="58" t="s">
        <v>59</v>
      </c>
      <c r="B72" s="79" t="s">
        <v>107</v>
      </c>
      <c r="C72" s="79"/>
      <c r="D72" s="79"/>
      <c r="E72" s="79"/>
      <c r="F72" s="79"/>
      <c r="G72" s="79"/>
      <c r="H72" s="79"/>
      <c r="I72" s="79"/>
      <c r="J72" s="80"/>
    </row>
    <row r="73" customFormat="false" ht="19.5" hidden="false" customHeight="true" outlineLevel="0" collapsed="false">
      <c r="A73" s="58" t="s">
        <v>61</v>
      </c>
      <c r="B73" s="72" t="s">
        <v>106</v>
      </c>
      <c r="C73" s="72"/>
      <c r="D73" s="72"/>
      <c r="E73" s="72"/>
      <c r="F73" s="72"/>
      <c r="G73" s="72"/>
      <c r="H73" s="72"/>
      <c r="I73" s="72"/>
      <c r="J73" s="80"/>
    </row>
    <row r="74" customFormat="false" ht="19.5" hidden="false" customHeight="true" outlineLevel="0" collapsed="false">
      <c r="A74" s="58" t="s">
        <v>70</v>
      </c>
      <c r="B74" s="96" t="s">
        <v>108</v>
      </c>
      <c r="C74" s="97"/>
      <c r="D74" s="97"/>
      <c r="E74" s="97"/>
      <c r="F74" s="97"/>
      <c r="G74" s="97"/>
      <c r="H74" s="97"/>
      <c r="I74" s="98"/>
      <c r="J74" s="80"/>
    </row>
    <row r="75" customFormat="false" ht="19.5" hidden="false" customHeight="true" outlineLevel="0" collapsed="false">
      <c r="A75" s="58" t="s">
        <v>78</v>
      </c>
      <c r="B75" s="72" t="s">
        <v>109</v>
      </c>
      <c r="C75" s="72"/>
      <c r="D75" s="72"/>
      <c r="E75" s="72"/>
      <c r="F75" s="72"/>
      <c r="G75" s="72"/>
      <c r="H75" s="72"/>
      <c r="I75" s="72"/>
      <c r="J75" s="80"/>
    </row>
    <row r="76" customFormat="false" ht="19.5" hidden="false" customHeight="true" outlineLevel="0" collapsed="false">
      <c r="A76" s="58" t="s">
        <v>80</v>
      </c>
      <c r="B76" s="31" t="s">
        <v>110</v>
      </c>
      <c r="C76" s="31"/>
      <c r="D76" s="31"/>
      <c r="E76" s="31"/>
      <c r="F76" s="31"/>
      <c r="G76" s="31"/>
      <c r="H76" s="31"/>
      <c r="I76" s="31"/>
      <c r="J76" s="80"/>
    </row>
    <row r="77" customFormat="false" ht="19.5" hidden="false" customHeight="true" outlineLevel="0" collapsed="false">
      <c r="A77" s="58" t="s">
        <v>82</v>
      </c>
      <c r="B77" s="72" t="s">
        <v>111</v>
      </c>
      <c r="C77" s="72"/>
      <c r="D77" s="72"/>
      <c r="E77" s="72"/>
      <c r="F77" s="72"/>
      <c r="G77" s="72"/>
      <c r="H77" s="72"/>
      <c r="I77" s="72"/>
      <c r="J77" s="80"/>
    </row>
    <row r="78" customFormat="false" ht="19.5" hidden="false" customHeight="true" outlineLevel="0" collapsed="false">
      <c r="A78" s="81" t="s">
        <v>69</v>
      </c>
      <c r="B78" s="81"/>
      <c r="C78" s="81"/>
      <c r="D78" s="81"/>
      <c r="E78" s="81"/>
      <c r="F78" s="81"/>
      <c r="G78" s="81"/>
      <c r="H78" s="81"/>
      <c r="I78" s="81"/>
      <c r="J78" s="78"/>
    </row>
    <row r="79" customFormat="false" ht="19.5" hidden="false" customHeight="true" outlineLevel="0" collapsed="false">
      <c r="A79" s="58" t="s">
        <v>84</v>
      </c>
      <c r="B79" s="79" t="s">
        <v>112</v>
      </c>
      <c r="C79" s="79"/>
      <c r="D79" s="79"/>
      <c r="E79" s="79"/>
      <c r="F79" s="79"/>
      <c r="G79" s="79"/>
      <c r="H79" s="79"/>
      <c r="I79" s="79"/>
      <c r="J79" s="80"/>
    </row>
    <row r="80" customFormat="false" ht="32.25" hidden="false" customHeight="true" outlineLevel="0" collapsed="false">
      <c r="A80" s="58" t="s">
        <v>86</v>
      </c>
      <c r="B80" s="64" t="s">
        <v>113</v>
      </c>
      <c r="C80" s="64"/>
      <c r="D80" s="64"/>
      <c r="E80" s="64"/>
      <c r="F80" s="64"/>
      <c r="G80" s="64"/>
      <c r="H80" s="64"/>
      <c r="I80" s="64"/>
      <c r="J80" s="80"/>
    </row>
    <row r="81" customFormat="false" ht="19.5" hidden="false" customHeight="true" outlineLevel="0" collapsed="false">
      <c r="A81" s="81" t="s">
        <v>69</v>
      </c>
      <c r="B81" s="81"/>
      <c r="C81" s="81"/>
      <c r="D81" s="81"/>
      <c r="E81" s="81"/>
      <c r="F81" s="81"/>
      <c r="G81" s="81"/>
      <c r="H81" s="81"/>
      <c r="I81" s="81"/>
      <c r="J81" s="78"/>
    </row>
    <row r="82" customFormat="false" ht="19.5" hidden="false" customHeight="true" outlineLevel="0" collapsed="false">
      <c r="A82" s="77" t="s">
        <v>72</v>
      </c>
      <c r="B82" s="77"/>
      <c r="C82" s="77"/>
      <c r="D82" s="77"/>
      <c r="E82" s="77"/>
      <c r="F82" s="77"/>
      <c r="G82" s="77"/>
      <c r="H82" s="77"/>
      <c r="I82" s="77"/>
      <c r="J82" s="78"/>
    </row>
    <row r="83" customFormat="false" ht="19.5" hidden="false" customHeight="true" outlineLevel="0" collapsed="false">
      <c r="A83" s="67" t="s">
        <v>114</v>
      </c>
      <c r="B83" s="67"/>
      <c r="C83" s="67"/>
      <c r="D83" s="67"/>
      <c r="E83" s="67"/>
      <c r="F83" s="67"/>
      <c r="G83" s="67"/>
      <c r="H83" s="67"/>
      <c r="I83" s="67"/>
      <c r="J83" s="67"/>
    </row>
    <row r="84" customFormat="false" ht="19.5" hidden="false" customHeight="true" outlineLevel="0" collapsed="false">
      <c r="A84" s="68" t="s">
        <v>115</v>
      </c>
      <c r="B84" s="69" t="s">
        <v>116</v>
      </c>
      <c r="C84" s="69"/>
      <c r="D84" s="69"/>
      <c r="E84" s="69"/>
      <c r="F84" s="69"/>
      <c r="G84" s="69"/>
      <c r="H84" s="69"/>
      <c r="I84" s="69"/>
      <c r="J84" s="71" t="s">
        <v>6</v>
      </c>
    </row>
    <row r="85" customFormat="false" ht="19.5" hidden="false" customHeight="true" outlineLevel="0" collapsed="false">
      <c r="A85" s="58" t="s">
        <v>59</v>
      </c>
      <c r="B85" s="79" t="s">
        <v>117</v>
      </c>
      <c r="C85" s="79"/>
      <c r="D85" s="79"/>
      <c r="E85" s="79"/>
      <c r="F85" s="79"/>
      <c r="G85" s="79"/>
      <c r="H85" s="79"/>
      <c r="I85" s="79"/>
      <c r="J85" s="80"/>
    </row>
    <row r="86" customFormat="false" ht="19.5" hidden="false" customHeight="true" outlineLevel="0" collapsed="false">
      <c r="A86" s="81" t="s">
        <v>72</v>
      </c>
      <c r="B86" s="81"/>
      <c r="C86" s="81"/>
      <c r="D86" s="81"/>
      <c r="E86" s="81"/>
      <c r="F86" s="81"/>
      <c r="G86" s="81"/>
      <c r="H86" s="81"/>
      <c r="I86" s="81"/>
      <c r="J86" s="78"/>
    </row>
    <row r="87" customFormat="false" ht="19.5" hidden="false" customHeight="true" outlineLevel="0" collapsed="false">
      <c r="A87" s="67" t="s">
        <v>118</v>
      </c>
      <c r="B87" s="67"/>
      <c r="C87" s="67"/>
      <c r="D87" s="67"/>
      <c r="E87" s="67"/>
      <c r="F87" s="67"/>
      <c r="G87" s="67"/>
      <c r="H87" s="67"/>
      <c r="I87" s="67"/>
      <c r="J87" s="67"/>
    </row>
    <row r="88" customFormat="false" ht="19.5" hidden="false" customHeight="true" outlineLevel="0" collapsed="false">
      <c r="A88" s="68" t="n">
        <v>4</v>
      </c>
      <c r="B88" s="71" t="s">
        <v>119</v>
      </c>
      <c r="C88" s="71"/>
      <c r="D88" s="71"/>
      <c r="E88" s="71"/>
      <c r="F88" s="71"/>
      <c r="G88" s="71"/>
      <c r="H88" s="71"/>
      <c r="I88" s="71"/>
      <c r="J88" s="71" t="s">
        <v>6</v>
      </c>
    </row>
    <row r="89" customFormat="false" ht="19.5" hidden="false" customHeight="true" outlineLevel="0" collapsed="false">
      <c r="A89" s="58" t="s">
        <v>105</v>
      </c>
      <c r="B89" s="72" t="s">
        <v>120</v>
      </c>
      <c r="C89" s="72"/>
      <c r="D89" s="72"/>
      <c r="E89" s="72"/>
      <c r="F89" s="72"/>
      <c r="G89" s="72"/>
      <c r="H89" s="72"/>
      <c r="I89" s="72"/>
      <c r="J89" s="78"/>
    </row>
    <row r="90" customFormat="false" ht="19.5" hidden="false" customHeight="true" outlineLevel="0" collapsed="false">
      <c r="A90" s="58" t="s">
        <v>115</v>
      </c>
      <c r="B90" s="72" t="s">
        <v>116</v>
      </c>
      <c r="C90" s="72"/>
      <c r="D90" s="72"/>
      <c r="E90" s="72"/>
      <c r="F90" s="72"/>
      <c r="G90" s="72"/>
      <c r="H90" s="72"/>
      <c r="I90" s="72"/>
      <c r="J90" s="78"/>
    </row>
    <row r="91" customFormat="false" ht="19.5" hidden="false" customHeight="true" outlineLevel="0" collapsed="false">
      <c r="A91" s="93" t="s">
        <v>72</v>
      </c>
      <c r="B91" s="93"/>
      <c r="C91" s="93"/>
      <c r="D91" s="93"/>
      <c r="E91" s="93"/>
      <c r="F91" s="93"/>
      <c r="G91" s="93"/>
      <c r="H91" s="93"/>
      <c r="I91" s="93"/>
      <c r="J91" s="78"/>
    </row>
    <row r="92" customFormat="false" ht="19.5" hidden="false" customHeight="true" outlineLevel="0" collapsed="false">
      <c r="A92" s="67" t="s">
        <v>121</v>
      </c>
      <c r="B92" s="67"/>
      <c r="C92" s="67"/>
      <c r="D92" s="67"/>
      <c r="E92" s="67"/>
      <c r="F92" s="67"/>
      <c r="G92" s="67"/>
      <c r="H92" s="67"/>
      <c r="I92" s="67"/>
      <c r="J92" s="67"/>
    </row>
    <row r="93" customFormat="false" ht="19.5" hidden="false" customHeight="true" outlineLevel="0" collapsed="false">
      <c r="A93" s="68" t="n">
        <v>5</v>
      </c>
      <c r="B93" s="71" t="s">
        <v>122</v>
      </c>
      <c r="C93" s="71"/>
      <c r="D93" s="71"/>
      <c r="E93" s="71"/>
      <c r="F93" s="71"/>
      <c r="G93" s="71"/>
      <c r="H93" s="71"/>
      <c r="I93" s="71"/>
      <c r="J93" s="71" t="s">
        <v>6</v>
      </c>
    </row>
    <row r="94" customFormat="false" ht="19.5" hidden="false" customHeight="true" outlineLevel="0" collapsed="false">
      <c r="A94" s="58" t="s">
        <v>59</v>
      </c>
      <c r="B94" s="72" t="s">
        <v>123</v>
      </c>
      <c r="C94" s="72"/>
      <c r="D94" s="72"/>
      <c r="E94" s="72"/>
      <c r="F94" s="72"/>
      <c r="G94" s="72"/>
      <c r="H94" s="72"/>
      <c r="I94" s="72"/>
      <c r="J94" s="80"/>
    </row>
    <row r="95" customFormat="false" ht="19.5" hidden="false" customHeight="true" outlineLevel="0" collapsed="false">
      <c r="A95" s="58" t="s">
        <v>61</v>
      </c>
      <c r="B95" s="72" t="s">
        <v>124</v>
      </c>
      <c r="C95" s="72"/>
      <c r="D95" s="72"/>
      <c r="E95" s="72"/>
      <c r="F95" s="72"/>
      <c r="G95" s="72"/>
      <c r="H95" s="72"/>
      <c r="I95" s="72"/>
      <c r="J95" s="80"/>
    </row>
    <row r="96" customFormat="false" ht="19.5" hidden="false" customHeight="true" outlineLevel="0" collapsed="false">
      <c r="A96" s="58" t="s">
        <v>70</v>
      </c>
      <c r="B96" s="72" t="s">
        <v>125</v>
      </c>
      <c r="C96" s="72"/>
      <c r="D96" s="72"/>
      <c r="E96" s="72"/>
      <c r="F96" s="72"/>
      <c r="G96" s="72"/>
      <c r="H96" s="72"/>
      <c r="I96" s="72"/>
      <c r="J96" s="80"/>
    </row>
    <row r="97" customFormat="false" ht="19.5" hidden="false" customHeight="true" outlineLevel="0" collapsed="false">
      <c r="A97" s="58" t="s">
        <v>78</v>
      </c>
      <c r="B97" s="72" t="s">
        <v>126</v>
      </c>
      <c r="C97" s="72"/>
      <c r="D97" s="72"/>
      <c r="E97" s="72"/>
      <c r="F97" s="72"/>
      <c r="G97" s="72"/>
      <c r="H97" s="72"/>
      <c r="I97" s="72"/>
      <c r="J97" s="80"/>
    </row>
    <row r="98" customFormat="false" ht="19.5" hidden="false" customHeight="true" outlineLevel="0" collapsed="false">
      <c r="A98" s="77" t="s">
        <v>72</v>
      </c>
      <c r="B98" s="77"/>
      <c r="C98" s="77"/>
      <c r="D98" s="77"/>
      <c r="E98" s="77"/>
      <c r="F98" s="77"/>
      <c r="G98" s="77"/>
      <c r="H98" s="77"/>
      <c r="I98" s="77"/>
      <c r="J98" s="78"/>
    </row>
    <row r="99" customFormat="false" ht="19.5" hidden="false" customHeight="true" outlineLevel="0" collapsed="false">
      <c r="A99" s="82" t="s">
        <v>127</v>
      </c>
      <c r="B99" s="82"/>
      <c r="C99" s="82"/>
      <c r="D99" s="82"/>
      <c r="E99" s="82"/>
      <c r="F99" s="82"/>
      <c r="G99" s="82"/>
      <c r="H99" s="82"/>
      <c r="I99" s="82"/>
      <c r="J99" s="82"/>
    </row>
    <row r="100" customFormat="false" ht="19.5" hidden="false" customHeight="true" outlineLevel="0" collapsed="false">
      <c r="A100" s="68"/>
      <c r="B100" s="83" t="s">
        <v>128</v>
      </c>
      <c r="C100" s="83"/>
      <c r="D100" s="83"/>
      <c r="E100" s="83"/>
      <c r="F100" s="83"/>
      <c r="G100" s="83"/>
      <c r="H100" s="84"/>
      <c r="I100" s="70" t="s">
        <v>58</v>
      </c>
      <c r="J100" s="71" t="s">
        <v>6</v>
      </c>
    </row>
    <row r="101" customFormat="false" ht="19.5" hidden="false" customHeight="true" outlineLevel="0" collapsed="false">
      <c r="A101" s="58" t="s">
        <v>59</v>
      </c>
      <c r="B101" s="85" t="s">
        <v>129</v>
      </c>
      <c r="C101" s="85"/>
      <c r="D101" s="85"/>
      <c r="E101" s="85"/>
      <c r="F101" s="85"/>
      <c r="G101" s="85"/>
      <c r="H101" s="60"/>
      <c r="I101" s="75"/>
      <c r="J101" s="80"/>
    </row>
    <row r="102" customFormat="false" ht="19.5" hidden="false" customHeight="true" outlineLevel="0" collapsed="false">
      <c r="A102" s="58" t="s">
        <v>61</v>
      </c>
      <c r="B102" s="85" t="s">
        <v>130</v>
      </c>
      <c r="C102" s="85"/>
      <c r="D102" s="85"/>
      <c r="E102" s="85"/>
      <c r="F102" s="85"/>
      <c r="G102" s="85"/>
      <c r="H102" s="86"/>
      <c r="I102" s="75"/>
      <c r="J102" s="80"/>
    </row>
    <row r="103" customFormat="false" ht="19.5" hidden="false" customHeight="true" outlineLevel="0" collapsed="false">
      <c r="A103" s="58"/>
      <c r="B103" s="85" t="s">
        <v>131</v>
      </c>
      <c r="C103" s="85"/>
      <c r="D103" s="85"/>
      <c r="E103" s="85"/>
      <c r="F103" s="85"/>
      <c r="G103" s="85"/>
      <c r="H103" s="87"/>
      <c r="I103" s="94"/>
      <c r="J103" s="99"/>
    </row>
    <row r="104" customFormat="false" ht="19.5" hidden="false" customHeight="true" outlineLevel="0" collapsed="false">
      <c r="A104" s="58" t="s">
        <v>70</v>
      </c>
      <c r="B104" s="85" t="s">
        <v>132</v>
      </c>
      <c r="C104" s="85"/>
      <c r="D104" s="85"/>
      <c r="E104" s="85"/>
      <c r="F104" s="85"/>
      <c r="G104" s="85"/>
      <c r="H104" s="87"/>
      <c r="I104" s="94"/>
      <c r="J104" s="62"/>
    </row>
    <row r="105" customFormat="false" ht="19.5" hidden="false" customHeight="true" outlineLevel="0" collapsed="false">
      <c r="A105" s="58"/>
      <c r="B105" s="85" t="s">
        <v>133</v>
      </c>
      <c r="C105" s="85"/>
      <c r="D105" s="85"/>
      <c r="E105" s="85"/>
      <c r="F105" s="85"/>
      <c r="G105" s="85"/>
      <c r="H105" s="87"/>
      <c r="I105" s="94"/>
      <c r="J105" s="100"/>
      <c r="K105" s="95"/>
    </row>
    <row r="106" customFormat="false" ht="19.5" hidden="false" customHeight="true" outlineLevel="0" collapsed="false">
      <c r="A106" s="58"/>
      <c r="B106" s="85" t="s">
        <v>134</v>
      </c>
      <c r="C106" s="85"/>
      <c r="D106" s="85"/>
      <c r="E106" s="85"/>
      <c r="F106" s="85"/>
      <c r="G106" s="85"/>
      <c r="H106" s="87"/>
      <c r="I106" s="94"/>
      <c r="J106" s="99"/>
    </row>
    <row r="107" customFormat="false" ht="19.5" hidden="false" customHeight="true" outlineLevel="0" collapsed="false">
      <c r="A107" s="58" t="s">
        <v>135</v>
      </c>
      <c r="B107" s="85" t="s">
        <v>136</v>
      </c>
      <c r="C107" s="85"/>
      <c r="D107" s="85"/>
      <c r="E107" s="85"/>
      <c r="F107" s="85"/>
      <c r="G107" s="85"/>
      <c r="H107" s="87"/>
      <c r="I107" s="94"/>
      <c r="J107" s="62"/>
    </row>
    <row r="108" customFormat="false" ht="19.5" hidden="false" customHeight="true" outlineLevel="0" collapsed="false">
      <c r="A108" s="58"/>
      <c r="B108" s="85" t="s">
        <v>137</v>
      </c>
      <c r="C108" s="85"/>
      <c r="D108" s="85"/>
      <c r="E108" s="85"/>
      <c r="F108" s="85"/>
      <c r="G108" s="85"/>
      <c r="H108" s="87"/>
      <c r="I108" s="75"/>
      <c r="J108" s="80"/>
    </row>
    <row r="109" customFormat="false" ht="19.5" hidden="false" customHeight="true" outlineLevel="0" collapsed="false">
      <c r="A109" s="58"/>
      <c r="B109" s="85" t="s">
        <v>138</v>
      </c>
      <c r="C109" s="85"/>
      <c r="D109" s="85"/>
      <c r="E109" s="85"/>
      <c r="F109" s="85"/>
      <c r="G109" s="85"/>
      <c r="H109" s="87"/>
      <c r="I109" s="75"/>
      <c r="J109" s="80"/>
    </row>
    <row r="110" customFormat="false" ht="19.5" hidden="false" customHeight="true" outlineLevel="0" collapsed="false">
      <c r="A110" s="58" t="s">
        <v>139</v>
      </c>
      <c r="B110" s="85" t="s">
        <v>140</v>
      </c>
      <c r="C110" s="85"/>
      <c r="D110" s="85"/>
      <c r="E110" s="85"/>
      <c r="F110" s="85"/>
      <c r="G110" s="85"/>
      <c r="H110" s="87"/>
      <c r="I110" s="94"/>
      <c r="J110" s="62"/>
    </row>
    <row r="111" customFormat="false" ht="19.5" hidden="false" customHeight="true" outlineLevel="0" collapsed="false">
      <c r="A111" s="58"/>
      <c r="B111" s="85" t="s">
        <v>141</v>
      </c>
      <c r="C111" s="85"/>
      <c r="D111" s="85"/>
      <c r="E111" s="85"/>
      <c r="F111" s="85"/>
      <c r="G111" s="85"/>
      <c r="H111" s="87"/>
      <c r="I111" s="75"/>
      <c r="J111" s="80"/>
    </row>
    <row r="112" customFormat="false" ht="19.5" hidden="false" customHeight="true" outlineLevel="0" collapsed="false">
      <c r="A112" s="58" t="s">
        <v>78</v>
      </c>
      <c r="B112" s="85" t="s">
        <v>142</v>
      </c>
      <c r="C112" s="85"/>
      <c r="D112" s="85"/>
      <c r="E112" s="85"/>
      <c r="F112" s="85"/>
      <c r="G112" s="85"/>
      <c r="H112" s="87"/>
      <c r="I112" s="75"/>
      <c r="J112" s="80"/>
    </row>
    <row r="113" customFormat="false" ht="19.5" hidden="false" customHeight="true" outlineLevel="0" collapsed="false">
      <c r="A113" s="88" t="s">
        <v>72</v>
      </c>
      <c r="B113" s="88"/>
      <c r="C113" s="88"/>
      <c r="D113" s="88"/>
      <c r="E113" s="88"/>
      <c r="F113" s="88"/>
      <c r="G113" s="88"/>
      <c r="H113" s="87"/>
      <c r="I113" s="101"/>
      <c r="J113" s="78"/>
    </row>
    <row r="114" customFormat="false" ht="25.5" hidden="false" customHeight="true" outlineLevel="0" collapsed="false">
      <c r="A114" s="67" t="s">
        <v>143</v>
      </c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21.75" hidden="false" customHeight="true" outlineLevel="0" collapsed="false">
      <c r="A115" s="71"/>
      <c r="B115" s="102" t="s">
        <v>144</v>
      </c>
      <c r="C115" s="102"/>
      <c r="D115" s="102"/>
      <c r="E115" s="102"/>
      <c r="F115" s="102"/>
      <c r="G115" s="102"/>
      <c r="H115" s="102"/>
      <c r="I115" s="102"/>
      <c r="J115" s="69" t="s">
        <v>6</v>
      </c>
    </row>
    <row r="116" customFormat="false" ht="19.5" hidden="false" customHeight="true" outlineLevel="0" collapsed="false">
      <c r="A116" s="62" t="s">
        <v>59</v>
      </c>
      <c r="B116" s="64" t="s">
        <v>145</v>
      </c>
      <c r="C116" s="64"/>
      <c r="D116" s="64"/>
      <c r="E116" s="64"/>
      <c r="F116" s="64"/>
      <c r="G116" s="64"/>
      <c r="H116" s="64"/>
      <c r="I116" s="64"/>
      <c r="J116" s="80"/>
    </row>
    <row r="117" customFormat="false" ht="21.75" hidden="false" customHeight="true" outlineLevel="0" collapsed="false">
      <c r="A117" s="62" t="s">
        <v>61</v>
      </c>
      <c r="B117" s="64" t="s">
        <v>146</v>
      </c>
      <c r="C117" s="64"/>
      <c r="D117" s="64"/>
      <c r="E117" s="64"/>
      <c r="F117" s="64"/>
      <c r="G117" s="64"/>
      <c r="H117" s="64"/>
      <c r="I117" s="64"/>
      <c r="J117" s="80"/>
    </row>
    <row r="118" customFormat="false" ht="21" hidden="false" customHeight="true" outlineLevel="0" collapsed="false">
      <c r="A118" s="62" t="s">
        <v>70</v>
      </c>
      <c r="B118" s="64" t="s">
        <v>147</v>
      </c>
      <c r="C118" s="64"/>
      <c r="D118" s="64"/>
      <c r="E118" s="64"/>
      <c r="F118" s="64"/>
      <c r="G118" s="64"/>
      <c r="H118" s="64"/>
      <c r="I118" s="64"/>
      <c r="J118" s="80"/>
    </row>
    <row r="119" customFormat="false" ht="19.5" hidden="false" customHeight="true" outlineLevel="0" collapsed="false">
      <c r="A119" s="62" t="s">
        <v>78</v>
      </c>
      <c r="B119" s="64" t="s">
        <v>148</v>
      </c>
      <c r="C119" s="64"/>
      <c r="D119" s="64"/>
      <c r="E119" s="64"/>
      <c r="F119" s="64"/>
      <c r="G119" s="64"/>
      <c r="H119" s="64"/>
      <c r="I119" s="64"/>
      <c r="J119" s="80"/>
    </row>
    <row r="120" customFormat="false" ht="25.5" hidden="false" customHeight="true" outlineLevel="0" collapsed="false">
      <c r="A120" s="62" t="s">
        <v>80</v>
      </c>
      <c r="B120" s="64" t="s">
        <v>149</v>
      </c>
      <c r="C120" s="64"/>
      <c r="D120" s="64"/>
      <c r="E120" s="64"/>
      <c r="F120" s="64"/>
      <c r="G120" s="64"/>
      <c r="H120" s="64"/>
      <c r="I120" s="64"/>
      <c r="J120" s="80"/>
    </row>
    <row r="121" customFormat="false" ht="20.25" hidden="false" customHeight="true" outlineLevel="0" collapsed="false">
      <c r="A121" s="77" t="s">
        <v>150</v>
      </c>
      <c r="B121" s="77"/>
      <c r="C121" s="77"/>
      <c r="D121" s="77"/>
      <c r="E121" s="77"/>
      <c r="F121" s="77"/>
      <c r="G121" s="77"/>
      <c r="H121" s="77"/>
      <c r="I121" s="77"/>
      <c r="J121" s="78"/>
    </row>
    <row r="122" customFormat="false" ht="20.25" hidden="false" customHeight="true" outlineLevel="0" collapsed="false">
      <c r="A122" s="62" t="s">
        <v>82</v>
      </c>
      <c r="B122" s="64" t="s">
        <v>151</v>
      </c>
      <c r="C122" s="64"/>
      <c r="D122" s="64"/>
      <c r="E122" s="64"/>
      <c r="F122" s="64"/>
      <c r="G122" s="64"/>
      <c r="H122" s="64"/>
      <c r="I122" s="64"/>
      <c r="J122" s="80"/>
    </row>
    <row r="123" customFormat="false" ht="20.25" hidden="false" customHeight="true" outlineLevel="0" collapsed="false">
      <c r="A123" s="77" t="s">
        <v>152</v>
      </c>
      <c r="B123" s="77"/>
      <c r="C123" s="77"/>
      <c r="D123" s="77"/>
      <c r="E123" s="77"/>
      <c r="F123" s="77"/>
      <c r="G123" s="77"/>
      <c r="H123" s="77"/>
      <c r="I123" s="77"/>
      <c r="J123" s="78"/>
    </row>
    <row r="124" customFormat="false" ht="20.25" hidden="false" customHeight="true" outlineLevel="0" collapsed="false"/>
    <row r="125" customFormat="false" ht="20.25" hidden="false" customHeight="true" outlineLevel="0" collapsed="false"/>
  </sheetData>
  <mergeCells count="128">
    <mergeCell ref="A1:J1"/>
    <mergeCell ref="A2:J2"/>
    <mergeCell ref="A3:J3"/>
    <mergeCell ref="A4:J4"/>
    <mergeCell ref="A6:C6"/>
    <mergeCell ref="D6:F6"/>
    <mergeCell ref="A7:C7"/>
    <mergeCell ref="D7:F7"/>
    <mergeCell ref="A8:D8"/>
    <mergeCell ref="E8:F8"/>
    <mergeCell ref="D9:E9"/>
    <mergeCell ref="G10:I10"/>
    <mergeCell ref="A11:C11"/>
    <mergeCell ref="D11:F11"/>
    <mergeCell ref="G11:I11"/>
    <mergeCell ref="A12:C12"/>
    <mergeCell ref="D12:E12"/>
    <mergeCell ref="A13:C13"/>
    <mergeCell ref="D13:E13"/>
    <mergeCell ref="A14:B14"/>
    <mergeCell ref="D14:E14"/>
    <mergeCell ref="G15:I15"/>
    <mergeCell ref="A16:J16"/>
    <mergeCell ref="A17:J17"/>
    <mergeCell ref="A18:J18"/>
    <mergeCell ref="B19:I19"/>
    <mergeCell ref="B20:I20"/>
    <mergeCell ref="B21:I21"/>
    <mergeCell ref="B22:I22"/>
    <mergeCell ref="A23:J23"/>
    <mergeCell ref="B24:G24"/>
    <mergeCell ref="B25:H25"/>
    <mergeCell ref="B26:G26"/>
    <mergeCell ref="B27:H27"/>
    <mergeCell ref="A28:J28"/>
    <mergeCell ref="A29:J29"/>
    <mergeCell ref="B30:I30"/>
    <mergeCell ref="B31:I31"/>
    <mergeCell ref="B32:I32"/>
    <mergeCell ref="A33:I33"/>
    <mergeCell ref="B34:I34"/>
    <mergeCell ref="A35:I35"/>
    <mergeCell ref="A36:J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A46:G46"/>
    <mergeCell ref="A47:J47"/>
    <mergeCell ref="B48:I48"/>
    <mergeCell ref="B49:I49"/>
    <mergeCell ref="B50:I50"/>
    <mergeCell ref="B51:I51"/>
    <mergeCell ref="B52:I52"/>
    <mergeCell ref="A53:I53"/>
    <mergeCell ref="A54:J54"/>
    <mergeCell ref="B55:I55"/>
    <mergeCell ref="B56:I56"/>
    <mergeCell ref="B57:I57"/>
    <mergeCell ref="B58:I58"/>
    <mergeCell ref="A59:I59"/>
    <mergeCell ref="A60:J60"/>
    <mergeCell ref="B61:G61"/>
    <mergeCell ref="B62:G62"/>
    <mergeCell ref="B63:G63"/>
    <mergeCell ref="B64:G64"/>
    <mergeCell ref="B65:G65"/>
    <mergeCell ref="B66:G66"/>
    <mergeCell ref="B67:G67"/>
    <mergeCell ref="A68:G68"/>
    <mergeCell ref="A69:J69"/>
    <mergeCell ref="A70:J70"/>
    <mergeCell ref="B71:I71"/>
    <mergeCell ref="B72:I72"/>
    <mergeCell ref="B73:I73"/>
    <mergeCell ref="B75:I75"/>
    <mergeCell ref="B77:I77"/>
    <mergeCell ref="A78:I78"/>
    <mergeCell ref="B79:I79"/>
    <mergeCell ref="B80:I80"/>
    <mergeCell ref="A81:I81"/>
    <mergeCell ref="A82:I82"/>
    <mergeCell ref="A83:J83"/>
    <mergeCell ref="B84:I84"/>
    <mergeCell ref="B85:I85"/>
    <mergeCell ref="A86:I86"/>
    <mergeCell ref="A87:J87"/>
    <mergeCell ref="B88:I88"/>
    <mergeCell ref="B89:I89"/>
    <mergeCell ref="B90:I90"/>
    <mergeCell ref="A91:I91"/>
    <mergeCell ref="A92:J92"/>
    <mergeCell ref="B93:I93"/>
    <mergeCell ref="B94:I94"/>
    <mergeCell ref="B95:I95"/>
    <mergeCell ref="B96:I96"/>
    <mergeCell ref="B97:I97"/>
    <mergeCell ref="A98:I98"/>
    <mergeCell ref="A99:J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A113:G113"/>
    <mergeCell ref="A114:J114"/>
    <mergeCell ref="B115:I115"/>
    <mergeCell ref="B116:I116"/>
    <mergeCell ref="B117:I117"/>
    <mergeCell ref="B118:I118"/>
    <mergeCell ref="B119:I119"/>
    <mergeCell ref="B120:I120"/>
    <mergeCell ref="A121:I121"/>
    <mergeCell ref="B122:I122"/>
    <mergeCell ref="A123:I123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R65517"/>
  <sheetViews>
    <sheetView showFormulas="false" showGridLines="true" showRowColHeaders="true" showZeros="false" rightToLeft="false" tabSelected="false" showOutlineSymbols="true" defaultGridColor="true" view="normal" topLeftCell="A106" colorId="64" zoomScale="110" zoomScaleNormal="110" zoomScalePageLayoutView="100" workbookViewId="0">
      <selection pane="topLeft" activeCell="F118" activeCellId="0" sqref="F118"/>
    </sheetView>
  </sheetViews>
  <sheetFormatPr defaultColWidth="9.66796875" defaultRowHeight="19.5" zeroHeight="false" outlineLevelRow="0" outlineLevelCol="0"/>
  <cols>
    <col collapsed="false" customWidth="true" hidden="false" outlineLevel="0" max="1" min="1" style="108" width="11"/>
    <col collapsed="false" customWidth="true" hidden="false" outlineLevel="0" max="2" min="2" style="108" width="9.11"/>
    <col collapsed="false" customWidth="true" hidden="false" outlineLevel="0" max="4" min="3" style="108" width="7.11"/>
    <col collapsed="false" customWidth="true" hidden="false" outlineLevel="0" max="5" min="5" style="108" width="13.88"/>
    <col collapsed="false" customWidth="true" hidden="false" outlineLevel="0" max="6" min="6" style="108" width="20"/>
    <col collapsed="false" customWidth="true" hidden="false" outlineLevel="0" max="7" min="7" style="108" width="2"/>
    <col collapsed="false" customWidth="true" hidden="false" outlineLevel="0" max="8" min="8" style="108" width="10.11"/>
    <col collapsed="false" customWidth="true" hidden="false" outlineLevel="0" max="9" min="9" style="108" width="25.56"/>
    <col collapsed="false" customWidth="false" hidden="false" outlineLevel="0" max="58" min="10" style="108" width="9.67"/>
    <col collapsed="false" customWidth="false" hidden="false" outlineLevel="0" max="16384" min="59" style="109" width="9.67"/>
  </cols>
  <sheetData>
    <row r="1" customFormat="false" ht="19.5" hidden="false" customHeight="true" outlineLevel="0" collapsed="false">
      <c r="A1" s="110" t="s">
        <v>160</v>
      </c>
      <c r="B1" s="110"/>
      <c r="C1" s="110"/>
      <c r="D1" s="110"/>
      <c r="E1" s="110"/>
      <c r="F1" s="110"/>
      <c r="G1" s="110"/>
      <c r="H1" s="110"/>
      <c r="I1" s="110"/>
    </row>
    <row r="2" customFormat="false" ht="53.25" hidden="false" customHeight="true" outlineLevel="0" collapsed="false">
      <c r="A2" s="111" t="s">
        <v>161</v>
      </c>
      <c r="B2" s="111"/>
      <c r="C2" s="111"/>
      <c r="D2" s="111"/>
      <c r="E2" s="111"/>
      <c r="F2" s="111"/>
      <c r="G2" s="111"/>
      <c r="H2" s="111"/>
      <c r="I2" s="111"/>
    </row>
    <row r="3" customFormat="false" ht="19.5" hidden="false" customHeight="true" outlineLevel="0" collapsed="false">
      <c r="A3" s="112" t="s">
        <v>154</v>
      </c>
      <c r="B3" s="112"/>
      <c r="C3" s="112"/>
      <c r="D3" s="112"/>
      <c r="E3" s="112"/>
      <c r="F3" s="112"/>
      <c r="G3" s="112"/>
      <c r="H3" s="112"/>
      <c r="I3" s="112"/>
    </row>
    <row r="4" customFormat="false" ht="15.75" hidden="false" customHeight="true" outlineLevel="0" collapsed="false">
      <c r="A4" s="112" t="s">
        <v>162</v>
      </c>
      <c r="B4" s="112"/>
      <c r="C4" s="112"/>
      <c r="D4" s="112"/>
      <c r="E4" s="112"/>
      <c r="F4" s="112"/>
      <c r="G4" s="112"/>
      <c r="H4" s="112"/>
      <c r="I4" s="112"/>
    </row>
    <row r="5" customFormat="false" ht="19.5" hidden="false" customHeight="true" outlineLevel="0" collapsed="false">
      <c r="A5" s="113"/>
      <c r="B5" s="114"/>
      <c r="C5" s="114"/>
      <c r="D5" s="114"/>
      <c r="E5" s="114"/>
      <c r="F5" s="114"/>
      <c r="G5" s="114"/>
      <c r="H5" s="114"/>
      <c r="I5" s="115"/>
    </row>
    <row r="6" customFormat="false" ht="39.75" hidden="false" customHeight="true" outlineLevel="0" collapsed="false">
      <c r="A6" s="116" t="s">
        <v>163</v>
      </c>
      <c r="B6" s="116"/>
      <c r="C6" s="116"/>
      <c r="D6" s="116"/>
      <c r="E6" s="116"/>
      <c r="F6" s="116"/>
      <c r="G6" s="116"/>
      <c r="H6" s="117"/>
      <c r="I6" s="117"/>
    </row>
    <row r="7" customFormat="false" ht="19.5" hidden="false" customHeight="true" outlineLevel="0" collapsed="false">
      <c r="A7" s="118" t="s">
        <v>164</v>
      </c>
      <c r="B7" s="118"/>
      <c r="C7" s="118"/>
      <c r="D7" s="118"/>
      <c r="E7" s="118"/>
      <c r="F7" s="119"/>
      <c r="G7" s="120"/>
      <c r="H7" s="120"/>
      <c r="I7" s="121"/>
    </row>
    <row r="8" s="126" customFormat="true" ht="19.5" hidden="false" customHeight="true" outlineLevel="0" collapsed="false">
      <c r="A8" s="122" t="s">
        <v>47</v>
      </c>
      <c r="B8" s="122"/>
      <c r="C8" s="123" t="s">
        <v>165</v>
      </c>
      <c r="D8" s="123"/>
      <c r="E8" s="123"/>
      <c r="F8" s="124"/>
      <c r="G8" s="124"/>
      <c r="H8" s="123"/>
      <c r="I8" s="125"/>
    </row>
    <row r="9" customFormat="false" ht="30.75" hidden="false" customHeight="true" outlineLevel="0" collapsed="false">
      <c r="A9" s="127" t="s">
        <v>49</v>
      </c>
      <c r="B9" s="127"/>
      <c r="C9" s="127"/>
      <c r="D9" s="127"/>
      <c r="E9" s="127"/>
      <c r="F9" s="127"/>
      <c r="G9" s="127"/>
      <c r="H9" s="127"/>
      <c r="I9" s="127"/>
    </row>
    <row r="10" customFormat="false" ht="19.5" hidden="false" customHeight="true" outlineLevel="0" collapsed="false">
      <c r="A10" s="128" t="s">
        <v>50</v>
      </c>
      <c r="B10" s="128"/>
      <c r="C10" s="128"/>
      <c r="D10" s="128"/>
      <c r="E10" s="128"/>
      <c r="F10" s="128"/>
      <c r="G10" s="128"/>
      <c r="H10" s="128"/>
      <c r="I10" s="128"/>
    </row>
    <row r="11" customFormat="false" ht="45" hidden="false" customHeight="true" outlineLevel="0" collapsed="false">
      <c r="A11" s="129" t="s">
        <v>51</v>
      </c>
      <c r="B11" s="129"/>
      <c r="C11" s="129"/>
      <c r="D11" s="129"/>
      <c r="E11" s="129"/>
      <c r="F11" s="129"/>
      <c r="G11" s="129"/>
      <c r="H11" s="130"/>
      <c r="I11" s="131" t="s">
        <v>166</v>
      </c>
    </row>
    <row r="12" customFormat="false" ht="29.25" hidden="false" customHeight="true" outlineLevel="0" collapsed="false">
      <c r="A12" s="132" t="n">
        <v>1</v>
      </c>
      <c r="B12" s="133" t="s">
        <v>52</v>
      </c>
      <c r="C12" s="133"/>
      <c r="D12" s="133"/>
      <c r="E12" s="133"/>
      <c r="F12" s="133"/>
      <c r="G12" s="133"/>
      <c r="H12" s="134"/>
      <c r="I12" s="135" t="s">
        <v>167</v>
      </c>
    </row>
    <row r="13" customFormat="false" ht="32.25" hidden="false" customHeight="true" outlineLevel="0" collapsed="false">
      <c r="A13" s="132" t="n">
        <v>2</v>
      </c>
      <c r="B13" s="133" t="s">
        <v>168</v>
      </c>
      <c r="C13" s="133"/>
      <c r="D13" s="133"/>
      <c r="E13" s="133"/>
      <c r="F13" s="133"/>
      <c r="G13" s="133"/>
      <c r="H13" s="136"/>
      <c r="I13" s="137" t="n">
        <v>1606</v>
      </c>
    </row>
    <row r="14" customFormat="false" ht="30.75" hidden="false" customHeight="true" outlineLevel="0" collapsed="false">
      <c r="A14" s="132" t="n">
        <v>3</v>
      </c>
      <c r="B14" s="133" t="s">
        <v>54</v>
      </c>
      <c r="C14" s="133"/>
      <c r="D14" s="133"/>
      <c r="E14" s="133"/>
      <c r="F14" s="133"/>
      <c r="G14" s="133"/>
      <c r="H14" s="136"/>
      <c r="I14" s="138" t="s">
        <v>169</v>
      </c>
    </row>
    <row r="15" customFormat="false" ht="18.75" hidden="false" customHeight="true" outlineLevel="0" collapsed="false">
      <c r="A15" s="132" t="n">
        <v>4</v>
      </c>
      <c r="B15" s="133" t="s">
        <v>55</v>
      </c>
      <c r="C15" s="133"/>
      <c r="D15" s="133"/>
      <c r="E15" s="133"/>
      <c r="F15" s="133"/>
      <c r="G15" s="133"/>
      <c r="H15" s="136"/>
      <c r="I15" s="139" t="n">
        <v>43952</v>
      </c>
    </row>
    <row r="16" customFormat="false" ht="19.5" hidden="false" customHeight="true" outlineLevel="0" collapsed="false">
      <c r="A16" s="140" t="s">
        <v>158</v>
      </c>
      <c r="B16" s="140"/>
      <c r="C16" s="140"/>
      <c r="D16" s="140"/>
      <c r="E16" s="140"/>
      <c r="F16" s="140"/>
      <c r="G16" s="140"/>
      <c r="H16" s="141"/>
      <c r="I16" s="141"/>
    </row>
    <row r="17" customFormat="false" ht="19.5" hidden="false" customHeight="true" outlineLevel="0" collapsed="false">
      <c r="A17" s="142" t="n">
        <v>1</v>
      </c>
      <c r="B17" s="143" t="s">
        <v>57</v>
      </c>
      <c r="C17" s="143"/>
      <c r="D17" s="143"/>
      <c r="E17" s="143"/>
      <c r="F17" s="143"/>
      <c r="G17" s="143"/>
      <c r="H17" s="144" t="s">
        <v>58</v>
      </c>
      <c r="I17" s="145" t="s">
        <v>6</v>
      </c>
    </row>
    <row r="18" customFormat="false" ht="19.5" hidden="false" customHeight="true" outlineLevel="0" collapsed="false">
      <c r="A18" s="132" t="s">
        <v>59</v>
      </c>
      <c r="B18" s="146" t="s">
        <v>170</v>
      </c>
      <c r="C18" s="146"/>
      <c r="D18" s="146"/>
      <c r="E18" s="146"/>
      <c r="F18" s="146"/>
      <c r="G18" s="146"/>
      <c r="H18" s="146"/>
      <c r="I18" s="137" t="n">
        <f aca="false">'Assist. Administrativo'!I13</f>
        <v>1606</v>
      </c>
    </row>
    <row r="19" customFormat="false" ht="19.5" hidden="false" customHeight="true" outlineLevel="0" collapsed="false">
      <c r="A19" s="132" t="s">
        <v>61</v>
      </c>
      <c r="B19" s="147" t="s">
        <v>62</v>
      </c>
      <c r="C19" s="147"/>
      <c r="D19" s="147"/>
      <c r="E19" s="147"/>
      <c r="F19" s="147"/>
      <c r="G19" s="147"/>
      <c r="H19" s="148" t="n">
        <v>0</v>
      </c>
      <c r="I19" s="137" t="n">
        <v>0</v>
      </c>
    </row>
    <row r="20" customFormat="false" ht="19.5" hidden="false" customHeight="true" outlineLevel="0" collapsed="false">
      <c r="A20" s="149"/>
      <c r="B20" s="150" t="s">
        <v>63</v>
      </c>
      <c r="C20" s="150"/>
      <c r="D20" s="150"/>
      <c r="E20" s="150"/>
      <c r="F20" s="150"/>
      <c r="G20" s="150"/>
      <c r="H20" s="150"/>
      <c r="I20" s="151" t="n">
        <f aca="false">SUM('Assist. Administrativo'!I18:I19)</f>
        <v>1606</v>
      </c>
    </row>
    <row r="21" customFormat="false" ht="19.5" hidden="false" customHeight="true" outlineLevel="0" collapsed="false">
      <c r="A21" s="140" t="s">
        <v>171</v>
      </c>
      <c r="B21" s="140"/>
      <c r="C21" s="140"/>
      <c r="D21" s="140"/>
      <c r="E21" s="140"/>
      <c r="F21" s="140"/>
      <c r="G21" s="140"/>
      <c r="H21" s="141"/>
      <c r="I21" s="141"/>
    </row>
    <row r="22" customFormat="false" ht="19.5" hidden="false" customHeight="true" outlineLevel="0" collapsed="false">
      <c r="A22" s="142" t="n">
        <v>2</v>
      </c>
      <c r="B22" s="143" t="s">
        <v>89</v>
      </c>
      <c r="C22" s="143"/>
      <c r="D22" s="143"/>
      <c r="E22" s="143"/>
      <c r="F22" s="143"/>
      <c r="G22" s="143"/>
      <c r="H22" s="145"/>
      <c r="I22" s="145" t="s">
        <v>6</v>
      </c>
    </row>
    <row r="23" customFormat="false" ht="19.5" hidden="false" customHeight="true" outlineLevel="0" collapsed="false">
      <c r="A23" s="132" t="s">
        <v>59</v>
      </c>
      <c r="B23" s="146" t="s">
        <v>172</v>
      </c>
      <c r="C23" s="146"/>
      <c r="D23" s="146"/>
      <c r="E23" s="146"/>
      <c r="F23" s="146"/>
      <c r="G23" s="146"/>
      <c r="H23" s="146"/>
      <c r="I23" s="152" t="n">
        <f aca="false">(3.77*2*22)-'Assist. Administrativo'!I18*0.06</f>
        <v>69.52</v>
      </c>
    </row>
    <row r="24" customFormat="false" ht="19.5" hidden="false" customHeight="true" outlineLevel="0" collapsed="false">
      <c r="A24" s="132" t="s">
        <v>61</v>
      </c>
      <c r="B24" s="146" t="s">
        <v>91</v>
      </c>
      <c r="C24" s="146"/>
      <c r="D24" s="146"/>
      <c r="E24" s="146"/>
      <c r="F24" s="146"/>
      <c r="G24" s="146"/>
      <c r="H24" s="146"/>
      <c r="I24" s="152" t="n">
        <f aca="false">15.15*22</f>
        <v>333.3</v>
      </c>
    </row>
    <row r="25" customFormat="false" ht="19.5" hidden="false" customHeight="true" outlineLevel="0" collapsed="false">
      <c r="A25" s="153" t="s">
        <v>70</v>
      </c>
      <c r="B25" s="154" t="s">
        <v>92</v>
      </c>
      <c r="C25" s="154"/>
      <c r="D25" s="154"/>
      <c r="E25" s="154"/>
      <c r="F25" s="154"/>
      <c r="G25" s="154"/>
      <c r="H25" s="154"/>
      <c r="I25" s="155" t="n">
        <v>12.84</v>
      </c>
    </row>
    <row r="26" customFormat="false" ht="19.5" hidden="false" customHeight="true" outlineLevel="0" collapsed="false">
      <c r="A26" s="153" t="s">
        <v>78</v>
      </c>
      <c r="B26" s="154" t="s">
        <v>93</v>
      </c>
      <c r="C26" s="154"/>
      <c r="D26" s="154"/>
      <c r="E26" s="154"/>
      <c r="F26" s="154"/>
      <c r="G26" s="154"/>
      <c r="H26" s="154"/>
      <c r="I26" s="156" t="n">
        <f aca="false">('Assist. Administrativo'!I18*0.1)*1.2*0.2468</f>
        <v>47.563296</v>
      </c>
    </row>
    <row r="27" customFormat="false" ht="19.5" hidden="false" customHeight="true" outlineLevel="0" collapsed="false">
      <c r="A27" s="149"/>
      <c r="B27" s="150" t="s">
        <v>173</v>
      </c>
      <c r="C27" s="150"/>
      <c r="D27" s="150"/>
      <c r="E27" s="150"/>
      <c r="F27" s="150"/>
      <c r="G27" s="150"/>
      <c r="H27" s="150"/>
      <c r="I27" s="157" t="n">
        <f aca="false">SUM('Assist. Administrativo'!I23:I26)</f>
        <v>463.223296</v>
      </c>
    </row>
    <row r="28" customFormat="false" ht="19.5" hidden="false" customHeight="true" outlineLevel="0" collapsed="false">
      <c r="A28" s="140" t="s">
        <v>174</v>
      </c>
      <c r="B28" s="140"/>
      <c r="C28" s="140"/>
      <c r="D28" s="140"/>
      <c r="E28" s="140"/>
      <c r="F28" s="140"/>
      <c r="G28" s="140"/>
      <c r="H28" s="141"/>
      <c r="I28" s="141"/>
    </row>
    <row r="29" customFormat="false" ht="19.5" hidden="false" customHeight="true" outlineLevel="0" collapsed="false">
      <c r="A29" s="142" t="n">
        <v>3</v>
      </c>
      <c r="B29" s="143" t="s">
        <v>122</v>
      </c>
      <c r="C29" s="143"/>
      <c r="D29" s="143"/>
      <c r="E29" s="143"/>
      <c r="F29" s="143"/>
      <c r="G29" s="143"/>
      <c r="H29" s="158"/>
      <c r="I29" s="145" t="s">
        <v>6</v>
      </c>
    </row>
    <row r="30" customFormat="false" ht="19.5" hidden="false" customHeight="true" outlineLevel="0" collapsed="false">
      <c r="A30" s="132" t="s">
        <v>59</v>
      </c>
      <c r="B30" s="146" t="s">
        <v>123</v>
      </c>
      <c r="C30" s="146"/>
      <c r="D30" s="146"/>
      <c r="E30" s="146"/>
      <c r="F30" s="146"/>
      <c r="G30" s="146"/>
      <c r="H30" s="146"/>
      <c r="I30" s="152" t="n">
        <v>27.04</v>
      </c>
    </row>
    <row r="31" customFormat="false" ht="19.5" hidden="false" customHeight="true" outlineLevel="0" collapsed="false">
      <c r="A31" s="132" t="s">
        <v>61</v>
      </c>
      <c r="B31" s="146" t="s">
        <v>124</v>
      </c>
      <c r="C31" s="146"/>
      <c r="D31" s="146"/>
      <c r="E31" s="146"/>
      <c r="F31" s="146"/>
      <c r="G31" s="146"/>
      <c r="H31" s="146"/>
      <c r="I31" s="152" t="n">
        <v>0</v>
      </c>
    </row>
    <row r="32" customFormat="false" ht="19.5" hidden="false" customHeight="true" outlineLevel="0" collapsed="false">
      <c r="A32" s="132" t="s">
        <v>70</v>
      </c>
      <c r="B32" s="146" t="s">
        <v>125</v>
      </c>
      <c r="C32" s="146"/>
      <c r="D32" s="146"/>
      <c r="E32" s="146"/>
      <c r="F32" s="146"/>
      <c r="G32" s="146"/>
      <c r="H32" s="146"/>
      <c r="I32" s="152" t="n">
        <v>0</v>
      </c>
    </row>
    <row r="33" customFormat="false" ht="19.5" hidden="false" customHeight="true" outlineLevel="0" collapsed="false">
      <c r="A33" s="149"/>
      <c r="B33" s="150" t="s">
        <v>175</v>
      </c>
      <c r="C33" s="150"/>
      <c r="D33" s="150"/>
      <c r="E33" s="150"/>
      <c r="F33" s="150"/>
      <c r="G33" s="150"/>
      <c r="H33" s="150"/>
      <c r="I33" s="151" t="n">
        <f aca="false">SUM('Assist. Administrativo'!I30:I32)</f>
        <v>27.04</v>
      </c>
    </row>
    <row r="34" customFormat="false" ht="19.5" hidden="false" customHeight="true" outlineLevel="0" collapsed="false">
      <c r="A34" s="140" t="s">
        <v>176</v>
      </c>
      <c r="B34" s="140"/>
      <c r="C34" s="140"/>
      <c r="D34" s="140"/>
      <c r="E34" s="140"/>
      <c r="F34" s="140"/>
      <c r="G34" s="140"/>
      <c r="H34" s="141"/>
      <c r="I34" s="141"/>
    </row>
    <row r="35" customFormat="false" ht="19.5" hidden="false" customHeight="true" outlineLevel="0" collapsed="false">
      <c r="A35" s="140" t="s">
        <v>177</v>
      </c>
      <c r="B35" s="140"/>
      <c r="C35" s="140"/>
      <c r="D35" s="140"/>
      <c r="E35" s="140"/>
      <c r="F35" s="140"/>
      <c r="G35" s="140"/>
      <c r="H35" s="141"/>
      <c r="I35" s="141"/>
    </row>
    <row r="36" customFormat="false" ht="19.5" hidden="false" customHeight="true" outlineLevel="0" collapsed="false">
      <c r="A36" s="142" t="s">
        <v>105</v>
      </c>
      <c r="B36" s="143" t="s">
        <v>178</v>
      </c>
      <c r="C36" s="143"/>
      <c r="D36" s="143"/>
      <c r="E36" s="143"/>
      <c r="F36" s="143"/>
      <c r="G36" s="143"/>
      <c r="H36" s="159" t="s">
        <v>58</v>
      </c>
      <c r="I36" s="145" t="s">
        <v>6</v>
      </c>
    </row>
    <row r="37" customFormat="false" ht="19.5" hidden="false" customHeight="true" outlineLevel="0" collapsed="false">
      <c r="A37" s="132" t="s">
        <v>59</v>
      </c>
      <c r="B37" s="160" t="s">
        <v>75</v>
      </c>
      <c r="C37" s="161"/>
      <c r="D37" s="161"/>
      <c r="E37" s="161"/>
      <c r="F37" s="161"/>
      <c r="G37" s="161"/>
      <c r="H37" s="148" t="n">
        <v>0</v>
      </c>
      <c r="I37" s="152" t="n">
        <f aca="false">'Assist. Administrativo'!I20*'Assist. Administrativo'!H37</f>
        <v>0</v>
      </c>
    </row>
    <row r="38" customFormat="false" ht="19.5" hidden="false" customHeight="true" outlineLevel="0" collapsed="false">
      <c r="A38" s="132" t="s">
        <v>61</v>
      </c>
      <c r="B38" s="160" t="s">
        <v>179</v>
      </c>
      <c r="C38" s="161"/>
      <c r="D38" s="161"/>
      <c r="E38" s="161"/>
      <c r="F38" s="161"/>
      <c r="G38" s="161"/>
      <c r="H38" s="148" t="n">
        <v>0.015</v>
      </c>
      <c r="I38" s="152" t="n">
        <f aca="false">'Assist. Administrativo'!I20*'Assist. Administrativo'!H38</f>
        <v>24.09</v>
      </c>
    </row>
    <row r="39" customFormat="false" ht="19.5" hidden="false" customHeight="true" outlineLevel="0" collapsed="false">
      <c r="A39" s="132" t="s">
        <v>70</v>
      </c>
      <c r="B39" s="160" t="s">
        <v>180</v>
      </c>
      <c r="C39" s="161"/>
      <c r="D39" s="161"/>
      <c r="E39" s="161"/>
      <c r="F39" s="161"/>
      <c r="G39" s="161"/>
      <c r="H39" s="148" t="n">
        <v>0.01</v>
      </c>
      <c r="I39" s="152" t="n">
        <f aca="false">'Assist. Administrativo'!I20*'Assist. Administrativo'!H39</f>
        <v>16.06</v>
      </c>
    </row>
    <row r="40" customFormat="false" ht="19.5" hidden="false" customHeight="true" outlineLevel="0" collapsed="false">
      <c r="A40" s="132" t="s">
        <v>78</v>
      </c>
      <c r="B40" s="160" t="s">
        <v>85</v>
      </c>
      <c r="C40" s="161"/>
      <c r="D40" s="161"/>
      <c r="E40" s="161"/>
      <c r="F40" s="161"/>
      <c r="G40" s="161"/>
      <c r="H40" s="148" t="n">
        <v>0.002</v>
      </c>
      <c r="I40" s="152" t="n">
        <f aca="false">'Assist. Administrativo'!I20*'Assist. Administrativo'!H40</f>
        <v>3.212</v>
      </c>
    </row>
    <row r="41" customFormat="false" ht="19.5" hidden="false" customHeight="true" outlineLevel="0" collapsed="false">
      <c r="A41" s="136" t="s">
        <v>80</v>
      </c>
      <c r="B41" s="160" t="s">
        <v>76</v>
      </c>
      <c r="C41" s="161"/>
      <c r="D41" s="161"/>
      <c r="E41" s="161"/>
      <c r="F41" s="161"/>
      <c r="G41" s="161"/>
      <c r="H41" s="148" t="n">
        <v>0.025</v>
      </c>
      <c r="I41" s="152" t="n">
        <f aca="false">'Assist. Administrativo'!I20*'Assist. Administrativo'!H41</f>
        <v>40.15</v>
      </c>
    </row>
    <row r="42" customFormat="false" ht="19.5" hidden="false" customHeight="true" outlineLevel="0" collapsed="false">
      <c r="A42" s="136" t="s">
        <v>82</v>
      </c>
      <c r="B42" s="160" t="s">
        <v>87</v>
      </c>
      <c r="C42" s="161"/>
      <c r="D42" s="161"/>
      <c r="E42" s="161"/>
      <c r="F42" s="161"/>
      <c r="G42" s="161"/>
      <c r="H42" s="148" t="n">
        <v>0.08</v>
      </c>
      <c r="I42" s="152" t="n">
        <f aca="false">'Assist. Administrativo'!I20*'Assist. Administrativo'!H42</f>
        <v>128.48</v>
      </c>
    </row>
    <row r="43" customFormat="false" ht="19.5" hidden="false" customHeight="true" outlineLevel="0" collapsed="false">
      <c r="A43" s="136" t="s">
        <v>84</v>
      </c>
      <c r="B43" s="160" t="s">
        <v>181</v>
      </c>
      <c r="C43" s="161"/>
      <c r="D43" s="161"/>
      <c r="E43" s="161"/>
      <c r="F43" s="161"/>
      <c r="G43" s="161"/>
      <c r="H43" s="148" t="n">
        <v>0.0399</v>
      </c>
      <c r="I43" s="152" t="n">
        <f aca="false">'Assist. Administrativo'!I20*'Assist. Administrativo'!H43</f>
        <v>64.0794</v>
      </c>
    </row>
    <row r="44" customFormat="false" ht="19.5" hidden="false" customHeight="true" outlineLevel="0" collapsed="false">
      <c r="A44" s="136" t="s">
        <v>86</v>
      </c>
      <c r="B44" s="160" t="s">
        <v>83</v>
      </c>
      <c r="C44" s="161"/>
      <c r="D44" s="161"/>
      <c r="E44" s="161"/>
      <c r="F44" s="161"/>
      <c r="G44" s="161"/>
      <c r="H44" s="148" t="n">
        <v>0.006</v>
      </c>
      <c r="I44" s="152" t="n">
        <f aca="false">'Assist. Administrativo'!I20*'Assist. Administrativo'!H44</f>
        <v>9.636</v>
      </c>
    </row>
    <row r="45" customFormat="false" ht="19.5" hidden="false" customHeight="true" outlineLevel="0" collapsed="false">
      <c r="A45" s="149"/>
      <c r="B45" s="162" t="s">
        <v>72</v>
      </c>
      <c r="C45" s="161"/>
      <c r="D45" s="161"/>
      <c r="E45" s="161"/>
      <c r="F45" s="161"/>
      <c r="G45" s="161"/>
      <c r="H45" s="163" t="n">
        <f aca="false">SUM('Assist. Administrativo'!H37:H44)</f>
        <v>0.1779</v>
      </c>
      <c r="I45" s="151" t="n">
        <f aca="false">ROUND(SUM('Assist. Administrativo'!I37:I44),2)</f>
        <v>285.71</v>
      </c>
    </row>
    <row r="46" customFormat="false" ht="24.75" hidden="false" customHeight="true" outlineLevel="0" collapsed="false">
      <c r="A46" s="140" t="s">
        <v>182</v>
      </c>
      <c r="B46" s="140"/>
      <c r="C46" s="140"/>
      <c r="D46" s="140"/>
      <c r="E46" s="140"/>
      <c r="F46" s="140"/>
      <c r="G46" s="140"/>
      <c r="H46" s="141"/>
      <c r="I46" s="141"/>
    </row>
    <row r="47" customFormat="false" ht="19.5" hidden="false" customHeight="true" outlineLevel="0" collapsed="false">
      <c r="A47" s="142" t="s">
        <v>115</v>
      </c>
      <c r="B47" s="143" t="s">
        <v>183</v>
      </c>
      <c r="C47" s="143"/>
      <c r="D47" s="143"/>
      <c r="E47" s="143"/>
      <c r="F47" s="143"/>
      <c r="G47" s="143"/>
      <c r="H47" s="145"/>
      <c r="I47" s="145" t="s">
        <v>6</v>
      </c>
    </row>
    <row r="48" customFormat="false" ht="19.5" hidden="false" customHeight="true" outlineLevel="0" collapsed="false">
      <c r="A48" s="132" t="s">
        <v>59</v>
      </c>
      <c r="B48" s="146" t="s">
        <v>67</v>
      </c>
      <c r="C48" s="146"/>
      <c r="D48" s="146"/>
      <c r="E48" s="146"/>
      <c r="F48" s="146"/>
      <c r="G48" s="146"/>
      <c r="H48" s="146"/>
      <c r="I48" s="152" t="n">
        <f aca="false">ROUND('Assist. Administrativo'!I20/12,2)</f>
        <v>133.83</v>
      </c>
    </row>
    <row r="49" customFormat="false" ht="19.5" hidden="false" customHeight="true" outlineLevel="0" collapsed="false">
      <c r="A49" s="132" t="s">
        <v>61</v>
      </c>
      <c r="B49" s="146" t="s">
        <v>184</v>
      </c>
      <c r="C49" s="146"/>
      <c r="D49" s="146"/>
      <c r="E49" s="146"/>
      <c r="F49" s="146"/>
      <c r="G49" s="146"/>
      <c r="H49" s="146"/>
      <c r="I49" s="152" t="n">
        <f aca="false">'Assist. Administrativo'!I20/12/3</f>
        <v>44.6111111111111</v>
      </c>
    </row>
    <row r="50" customFormat="false" ht="19.5" hidden="false" customHeight="true" outlineLevel="0" collapsed="false">
      <c r="A50" s="146" t="s">
        <v>69</v>
      </c>
      <c r="B50" s="146"/>
      <c r="C50" s="146"/>
      <c r="D50" s="146"/>
      <c r="E50" s="146"/>
      <c r="F50" s="146"/>
      <c r="G50" s="146"/>
      <c r="H50" s="146"/>
      <c r="I50" s="152" t="n">
        <f aca="false">ROUND(SUM('Assist. Administrativo'!I48:I49),2)</f>
        <v>178.44</v>
      </c>
    </row>
    <row r="51" customFormat="false" ht="27.75" hidden="false" customHeight="true" outlineLevel="0" collapsed="false">
      <c r="A51" s="132" t="s">
        <v>70</v>
      </c>
      <c r="B51" s="164" t="s">
        <v>185</v>
      </c>
      <c r="C51" s="164"/>
      <c r="D51" s="164"/>
      <c r="E51" s="164"/>
      <c r="F51" s="164"/>
      <c r="G51" s="164"/>
      <c r="H51" s="165"/>
      <c r="I51" s="166" t="n">
        <f aca="false">'Assist. Administrativo'!I50*'Assist. Administrativo'!H45</f>
        <v>31.744476</v>
      </c>
    </row>
    <row r="52" customFormat="false" ht="19.5" hidden="false" customHeight="true" outlineLevel="0" collapsed="false">
      <c r="A52" s="146" t="s">
        <v>72</v>
      </c>
      <c r="B52" s="146"/>
      <c r="C52" s="146"/>
      <c r="D52" s="146"/>
      <c r="E52" s="146"/>
      <c r="F52" s="146"/>
      <c r="G52" s="146"/>
      <c r="H52" s="146"/>
      <c r="I52" s="151" t="n">
        <f aca="false">SUM('Assist. Administrativo'!I50:I51)</f>
        <v>210.184476</v>
      </c>
    </row>
    <row r="53" customFormat="false" ht="19.5" hidden="false" customHeight="true" outlineLevel="0" collapsed="false">
      <c r="A53" s="140" t="s">
        <v>186</v>
      </c>
      <c r="B53" s="140"/>
      <c r="C53" s="140"/>
      <c r="D53" s="140"/>
      <c r="E53" s="140"/>
      <c r="F53" s="140"/>
      <c r="G53" s="140"/>
      <c r="H53" s="141"/>
      <c r="I53" s="141"/>
    </row>
    <row r="54" customFormat="false" ht="19.5" hidden="false" customHeight="true" outlineLevel="0" collapsed="false">
      <c r="A54" s="142" t="s">
        <v>187</v>
      </c>
      <c r="B54" s="143" t="s">
        <v>188</v>
      </c>
      <c r="C54" s="143"/>
      <c r="D54" s="143"/>
      <c r="E54" s="143"/>
      <c r="F54" s="143"/>
      <c r="G54" s="143"/>
      <c r="H54" s="145"/>
      <c r="I54" s="145" t="s">
        <v>6</v>
      </c>
    </row>
    <row r="55" customFormat="false" ht="19.5" hidden="false" customHeight="true" outlineLevel="0" collapsed="false">
      <c r="A55" s="132" t="s">
        <v>59</v>
      </c>
      <c r="B55" s="165" t="s">
        <v>188</v>
      </c>
      <c r="C55" s="165"/>
      <c r="D55" s="165"/>
      <c r="E55" s="165"/>
      <c r="F55" s="165"/>
      <c r="G55" s="165"/>
      <c r="H55" s="167" t="n">
        <v>0.0007</v>
      </c>
      <c r="I55" s="152" t="n">
        <f aca="false">ROUND(('Assist. Administrativo'!I20/3+'Assist. Administrativo'!I20)/12*4/12*0.02,2)</f>
        <v>1.19</v>
      </c>
    </row>
    <row r="56" customFormat="false" ht="25.5" hidden="false" customHeight="true" outlineLevel="0" collapsed="false">
      <c r="A56" s="132" t="s">
        <v>61</v>
      </c>
      <c r="B56" s="165" t="s">
        <v>189</v>
      </c>
      <c r="C56" s="165"/>
      <c r="D56" s="165"/>
      <c r="E56" s="165"/>
      <c r="F56" s="165"/>
      <c r="G56" s="165"/>
      <c r="H56" s="167" t="n">
        <v>0.00012</v>
      </c>
      <c r="I56" s="152" t="n">
        <f aca="false">ROUND('Assist. Administrativo'!I55*'Assist. Administrativo'!H45,2)</f>
        <v>0.21</v>
      </c>
    </row>
    <row r="57" customFormat="false" ht="36" hidden="false" customHeight="true" outlineLevel="0" collapsed="false">
      <c r="A57" s="168" t="s">
        <v>190</v>
      </c>
      <c r="B57" s="164" t="s">
        <v>191</v>
      </c>
      <c r="C57" s="164"/>
      <c r="D57" s="164"/>
      <c r="E57" s="164"/>
      <c r="F57" s="164"/>
      <c r="G57" s="164"/>
      <c r="H57" s="146"/>
      <c r="I57" s="152" t="n">
        <f aca="false">ROUND(('Assist. Administrativo'!I20+'Assist. Administrativo'!I48)/12*4*0.02*'Assist. Administrativo'!H45,2)</f>
        <v>2.06</v>
      </c>
    </row>
    <row r="58" customFormat="false" ht="19.5" hidden="false" customHeight="true" outlineLevel="0" collapsed="false">
      <c r="A58" s="169"/>
      <c r="B58" s="150" t="s">
        <v>72</v>
      </c>
      <c r="C58" s="150"/>
      <c r="D58" s="150"/>
      <c r="E58" s="150"/>
      <c r="F58" s="150"/>
      <c r="G58" s="150"/>
      <c r="H58" s="150"/>
      <c r="I58" s="151" t="n">
        <f aca="false">SUM('Assist. Administrativo'!I55:I57)</f>
        <v>3.46</v>
      </c>
    </row>
    <row r="59" customFormat="false" ht="20.25" hidden="false" customHeight="true" outlineLevel="0" collapsed="false">
      <c r="A59" s="140" t="s">
        <v>192</v>
      </c>
      <c r="B59" s="140"/>
      <c r="C59" s="140"/>
      <c r="D59" s="140"/>
      <c r="E59" s="140"/>
      <c r="F59" s="140"/>
      <c r="G59" s="140"/>
      <c r="H59" s="141"/>
      <c r="I59" s="141"/>
    </row>
    <row r="60" customFormat="false" ht="19.5" hidden="false" customHeight="true" outlineLevel="0" collapsed="false">
      <c r="A60" s="142" t="s">
        <v>193</v>
      </c>
      <c r="B60" s="143" t="s">
        <v>96</v>
      </c>
      <c r="C60" s="143"/>
      <c r="D60" s="143"/>
      <c r="E60" s="143"/>
      <c r="F60" s="143"/>
      <c r="G60" s="143"/>
      <c r="H60" s="170" t="s">
        <v>58</v>
      </c>
      <c r="I60" s="145" t="s">
        <v>6</v>
      </c>
    </row>
    <row r="61" customFormat="false" ht="19.5" hidden="false" customHeight="true" outlineLevel="0" collapsed="false">
      <c r="A61" s="132" t="s">
        <v>59</v>
      </c>
      <c r="B61" s="160" t="s">
        <v>194</v>
      </c>
      <c r="C61" s="161"/>
      <c r="D61" s="161"/>
      <c r="E61" s="161"/>
      <c r="F61" s="161"/>
      <c r="G61" s="161"/>
      <c r="H61" s="148" t="n">
        <v>0.55</v>
      </c>
      <c r="I61" s="152" t="n">
        <f aca="false">'Assist. Administrativo'!I20/12*'Assist. Administrativo'!H61</f>
        <v>73.6083333333334</v>
      </c>
    </row>
    <row r="62" customFormat="false" ht="19.5" hidden="false" customHeight="true" outlineLevel="0" collapsed="false">
      <c r="A62" s="132" t="s">
        <v>61</v>
      </c>
      <c r="B62" s="160" t="s">
        <v>195</v>
      </c>
      <c r="C62" s="161"/>
      <c r="D62" s="161"/>
      <c r="E62" s="161"/>
      <c r="F62" s="161"/>
      <c r="G62" s="161"/>
      <c r="H62" s="171"/>
      <c r="I62" s="152" t="n">
        <f aca="false">'Assist. Administrativo'!I61*0.08</f>
        <v>5.88866666666667</v>
      </c>
    </row>
    <row r="63" customFormat="false" ht="19.5" hidden="false" customHeight="true" outlineLevel="0" collapsed="false">
      <c r="A63" s="132" t="s">
        <v>70</v>
      </c>
      <c r="B63" s="160" t="s">
        <v>196</v>
      </c>
      <c r="C63" s="161"/>
      <c r="D63" s="161"/>
      <c r="E63" s="161"/>
      <c r="F63" s="161"/>
      <c r="G63" s="161"/>
      <c r="H63" s="171"/>
      <c r="I63" s="152" t="n">
        <f aca="false">SUM('Assist. Administrativo'!I64:I65)</f>
        <v>35.332</v>
      </c>
    </row>
    <row r="64" customFormat="false" ht="19.5" hidden="false" customHeight="true" outlineLevel="0" collapsed="false">
      <c r="A64" s="132"/>
      <c r="B64" s="160" t="s">
        <v>87</v>
      </c>
      <c r="C64" s="172"/>
      <c r="D64" s="161"/>
      <c r="E64" s="161"/>
      <c r="F64" s="161"/>
      <c r="G64" s="161"/>
      <c r="H64" s="148" t="n">
        <v>0.4</v>
      </c>
      <c r="I64" s="152" t="n">
        <f aca="false">'Assist. Administrativo'!I20*'Assist. Administrativo'!H64*0.08*'Assist. Administrativo'!H61</f>
        <v>28.2656</v>
      </c>
    </row>
    <row r="65" customFormat="false" ht="19.5" hidden="false" customHeight="true" outlineLevel="0" collapsed="false">
      <c r="A65" s="132"/>
      <c r="B65" s="160" t="s">
        <v>197</v>
      </c>
      <c r="C65" s="161"/>
      <c r="D65" s="161"/>
      <c r="E65" s="172"/>
      <c r="F65" s="161"/>
      <c r="G65" s="161"/>
      <c r="H65" s="148" t="n">
        <v>0.1</v>
      </c>
      <c r="I65" s="152" t="n">
        <f aca="false">'Assist. Administrativo'!I20*'Assist. Administrativo'!H65*0.08*'Assist. Administrativo'!H61</f>
        <v>7.0664</v>
      </c>
    </row>
    <row r="66" customFormat="false" ht="19.5" hidden="false" customHeight="true" outlineLevel="0" collapsed="false">
      <c r="A66" s="132" t="s">
        <v>78</v>
      </c>
      <c r="B66" s="160" t="s">
        <v>198</v>
      </c>
      <c r="C66" s="161"/>
      <c r="D66" s="161"/>
      <c r="E66" s="161"/>
      <c r="F66" s="161"/>
      <c r="G66" s="161"/>
      <c r="H66" s="148" t="n">
        <v>0.05</v>
      </c>
      <c r="I66" s="152" t="n">
        <f aca="false">'Assist. Administrativo'!I20/30/12*7*'Assist. Administrativo'!H66</f>
        <v>1.56138888888889</v>
      </c>
    </row>
    <row r="67" customFormat="false" ht="19.5" hidden="false" customHeight="true" outlineLevel="0" collapsed="false">
      <c r="A67" s="136" t="s">
        <v>80</v>
      </c>
      <c r="B67" s="160" t="s">
        <v>199</v>
      </c>
      <c r="C67" s="161"/>
      <c r="D67" s="161"/>
      <c r="E67" s="161"/>
      <c r="F67" s="161"/>
      <c r="G67" s="161"/>
      <c r="H67" s="171"/>
      <c r="I67" s="152" t="n">
        <f aca="false">'Assist. Administrativo'!I66*'Assist. Administrativo'!H45</f>
        <v>0.277771083333333</v>
      </c>
    </row>
    <row r="68" customFormat="false" ht="19.5" hidden="false" customHeight="true" outlineLevel="0" collapsed="false">
      <c r="A68" s="136" t="s">
        <v>82</v>
      </c>
      <c r="B68" s="160" t="s">
        <v>200</v>
      </c>
      <c r="C68" s="161"/>
      <c r="D68" s="161"/>
      <c r="E68" s="161"/>
      <c r="F68" s="161"/>
      <c r="G68" s="161"/>
      <c r="H68" s="171"/>
      <c r="I68" s="152" t="n">
        <f aca="false">SUM('Assist. Administrativo'!I69:I70)</f>
        <v>3.212</v>
      </c>
    </row>
    <row r="69" customFormat="false" ht="19.5" hidden="false" customHeight="true" outlineLevel="0" collapsed="false">
      <c r="A69" s="136"/>
      <c r="B69" s="160" t="s">
        <v>87</v>
      </c>
      <c r="C69" s="161"/>
      <c r="D69" s="161"/>
      <c r="E69" s="161"/>
      <c r="F69" s="161"/>
      <c r="G69" s="161"/>
      <c r="H69" s="148" t="n">
        <v>0.4</v>
      </c>
      <c r="I69" s="152" t="n">
        <f aca="false">'Assist. Administrativo'!I20*'Assist. Administrativo'!H69*0.08*'Assist. Administrativo'!H66</f>
        <v>2.5696</v>
      </c>
    </row>
    <row r="70" customFormat="false" ht="19.5" hidden="false" customHeight="true" outlineLevel="0" collapsed="false">
      <c r="A70" s="136"/>
      <c r="B70" s="160" t="s">
        <v>197</v>
      </c>
      <c r="C70" s="161"/>
      <c r="D70" s="161"/>
      <c r="E70" s="161"/>
      <c r="F70" s="161"/>
      <c r="G70" s="161"/>
      <c r="H70" s="148" t="n">
        <v>0.1</v>
      </c>
      <c r="I70" s="152" t="n">
        <f aca="false">'Assist. Administrativo'!I20*'Assist. Administrativo'!H70*0.08*'Assist. Administrativo'!H66</f>
        <v>0.6424</v>
      </c>
      <c r="J70" s="173"/>
      <c r="K70" s="173"/>
      <c r="L70" s="173"/>
      <c r="M70" s="173"/>
      <c r="N70" s="173"/>
      <c r="O70" s="173"/>
      <c r="P70" s="173"/>
      <c r="Q70" s="173"/>
      <c r="R70" s="173"/>
    </row>
    <row r="71" customFormat="false" ht="19.5" hidden="false" customHeight="true" outlineLevel="0" collapsed="false">
      <c r="A71" s="136"/>
      <c r="B71" s="160" t="s">
        <v>72</v>
      </c>
      <c r="C71" s="161"/>
      <c r="D71" s="161"/>
      <c r="E71" s="161"/>
      <c r="F71" s="161"/>
      <c r="G71" s="161"/>
      <c r="H71" s="171"/>
      <c r="I71" s="151" t="n">
        <f aca="false">'Assist. Administrativo'!I61+'Assist. Administrativo'!I62+'Assist. Administrativo'!I63+'Assist. Administrativo'!I66+'Assist. Administrativo'!I67+'Assist. Administrativo'!I68</f>
        <v>119.880159972222</v>
      </c>
      <c r="J71" s="173"/>
      <c r="K71" s="173"/>
      <c r="L71" s="173"/>
      <c r="M71" s="173"/>
      <c r="N71" s="173"/>
      <c r="O71" s="173"/>
      <c r="P71" s="173"/>
      <c r="Q71" s="173"/>
      <c r="R71" s="173"/>
    </row>
    <row r="72" customFormat="false" ht="36" hidden="false" customHeight="true" outlineLevel="0" collapsed="false">
      <c r="A72" s="174" t="s">
        <v>201</v>
      </c>
      <c r="B72" s="174"/>
      <c r="C72" s="174"/>
      <c r="D72" s="174"/>
      <c r="E72" s="174"/>
      <c r="F72" s="174"/>
      <c r="G72" s="174"/>
      <c r="H72" s="141"/>
      <c r="I72" s="141"/>
      <c r="J72" s="173"/>
      <c r="K72" s="173"/>
      <c r="L72" s="173"/>
      <c r="M72" s="173"/>
      <c r="N72" s="173"/>
      <c r="O72" s="173"/>
      <c r="P72" s="173"/>
      <c r="Q72" s="173"/>
      <c r="R72" s="173"/>
    </row>
    <row r="73" customFormat="false" ht="19.5" hidden="false" customHeight="true" outlineLevel="0" collapsed="false">
      <c r="A73" s="142" t="s">
        <v>202</v>
      </c>
      <c r="B73" s="143" t="s">
        <v>203</v>
      </c>
      <c r="C73" s="143"/>
      <c r="D73" s="143"/>
      <c r="E73" s="143"/>
      <c r="F73" s="143"/>
      <c r="G73" s="143"/>
      <c r="H73" s="145"/>
      <c r="I73" s="145" t="s">
        <v>6</v>
      </c>
      <c r="J73" s="173"/>
      <c r="K73" s="173"/>
      <c r="L73" s="173"/>
      <c r="M73" s="173"/>
      <c r="N73" s="173"/>
      <c r="O73" s="173"/>
      <c r="P73" s="173"/>
      <c r="Q73" s="173"/>
      <c r="R73" s="173"/>
    </row>
    <row r="74" customFormat="false" ht="19.5" hidden="false" customHeight="true" outlineLevel="0" collapsed="false">
      <c r="A74" s="132" t="s">
        <v>59</v>
      </c>
      <c r="B74" s="146" t="s">
        <v>107</v>
      </c>
      <c r="C74" s="146"/>
      <c r="D74" s="146"/>
      <c r="E74" s="146"/>
      <c r="F74" s="146"/>
      <c r="G74" s="146"/>
      <c r="H74" s="146"/>
      <c r="I74" s="152" t="n">
        <f aca="false">ROUND('Assist. Administrativo'!I20/12,2)</f>
        <v>133.83</v>
      </c>
      <c r="J74" s="173"/>
      <c r="K74" s="173"/>
      <c r="L74" s="173"/>
      <c r="M74" s="173"/>
      <c r="N74" s="173"/>
      <c r="O74" s="173"/>
      <c r="P74" s="173"/>
      <c r="Q74" s="173"/>
      <c r="R74" s="173"/>
    </row>
    <row r="75" customFormat="false" ht="19.5" hidden="false" customHeight="true" outlineLevel="0" collapsed="false">
      <c r="A75" s="132" t="s">
        <v>61</v>
      </c>
      <c r="B75" s="146" t="s">
        <v>204</v>
      </c>
      <c r="C75" s="146"/>
      <c r="D75" s="146"/>
      <c r="E75" s="146"/>
      <c r="F75" s="146"/>
      <c r="G75" s="146"/>
      <c r="H75" s="146"/>
      <c r="I75" s="152" t="n">
        <f aca="false">ROUND('Assist. Administrativo'!I20/30/12*5,2)</f>
        <v>22.31</v>
      </c>
      <c r="J75" s="173"/>
      <c r="K75" s="173"/>
      <c r="L75" s="173"/>
      <c r="M75" s="173"/>
      <c r="N75" s="173"/>
      <c r="O75" s="173"/>
      <c r="P75" s="173"/>
      <c r="Q75" s="173"/>
      <c r="R75" s="173"/>
    </row>
    <row r="76" customFormat="false" ht="19.5" hidden="false" customHeight="true" outlineLevel="0" collapsed="false">
      <c r="A76" s="132" t="s">
        <v>70</v>
      </c>
      <c r="B76" s="146" t="s">
        <v>205</v>
      </c>
      <c r="C76" s="146"/>
      <c r="D76" s="146"/>
      <c r="E76" s="146"/>
      <c r="F76" s="146"/>
      <c r="G76" s="146"/>
      <c r="H76" s="146"/>
      <c r="I76" s="152" t="n">
        <f aca="false">ROUND('Assist. Administrativo'!I20/30/12*5*0.015,2)</f>
        <v>0.33</v>
      </c>
      <c r="J76" s="173"/>
      <c r="K76" s="173"/>
      <c r="L76" s="173"/>
      <c r="M76" s="173"/>
      <c r="N76" s="173"/>
      <c r="O76" s="173"/>
      <c r="P76" s="173"/>
      <c r="Q76" s="173"/>
      <c r="R76" s="173"/>
    </row>
    <row r="77" customFormat="false" ht="19.5" hidden="false" customHeight="true" outlineLevel="0" collapsed="false">
      <c r="A77" s="132" t="s">
        <v>78</v>
      </c>
      <c r="B77" s="146" t="s">
        <v>120</v>
      </c>
      <c r="C77" s="146"/>
      <c r="D77" s="146"/>
      <c r="E77" s="146"/>
      <c r="F77" s="146"/>
      <c r="G77" s="146"/>
      <c r="H77" s="146"/>
      <c r="I77" s="152" t="n">
        <f aca="false">ROUND('Assist. Administrativo'!I20/30/12*1,2)</f>
        <v>4.46</v>
      </c>
      <c r="J77" s="173"/>
      <c r="K77" s="173"/>
      <c r="L77" s="173"/>
      <c r="M77" s="173"/>
      <c r="N77" s="173"/>
      <c r="O77" s="173"/>
      <c r="P77" s="173"/>
      <c r="Q77" s="173"/>
      <c r="R77" s="173"/>
    </row>
    <row r="78" customFormat="false" ht="19.5" hidden="false" customHeight="true" outlineLevel="0" collapsed="false">
      <c r="A78" s="136" t="s">
        <v>80</v>
      </c>
      <c r="B78" s="146" t="s">
        <v>206</v>
      </c>
      <c r="C78" s="146"/>
      <c r="D78" s="146"/>
      <c r="E78" s="146"/>
      <c r="F78" s="146"/>
      <c r="G78" s="146"/>
      <c r="H78" s="146"/>
      <c r="I78" s="152" t="n">
        <f aca="false">ROUND('Assist. Administrativo'!I20/30/12*0.08*15,2)</f>
        <v>5.35</v>
      </c>
      <c r="J78" s="173"/>
      <c r="K78" s="173"/>
      <c r="L78" s="173"/>
      <c r="M78" s="173"/>
      <c r="N78" s="173"/>
      <c r="O78" s="173"/>
      <c r="P78" s="173"/>
      <c r="Q78" s="173"/>
      <c r="R78" s="173"/>
    </row>
    <row r="79" customFormat="false" ht="19.5" hidden="false" customHeight="true" outlineLevel="0" collapsed="false">
      <c r="A79" s="150" t="s">
        <v>69</v>
      </c>
      <c r="B79" s="150"/>
      <c r="C79" s="150"/>
      <c r="D79" s="150"/>
      <c r="E79" s="150"/>
      <c r="F79" s="150"/>
      <c r="G79" s="150"/>
      <c r="H79" s="150"/>
      <c r="I79" s="151" t="n">
        <f aca="false">ROUND(SUM('Assist. Administrativo'!I74:I78),2)</f>
        <v>166.28</v>
      </c>
      <c r="J79" s="173"/>
      <c r="K79" s="173"/>
      <c r="L79" s="173"/>
      <c r="M79" s="173"/>
      <c r="N79" s="173"/>
      <c r="O79" s="173"/>
      <c r="P79" s="173"/>
      <c r="Q79" s="173"/>
      <c r="R79" s="173"/>
    </row>
    <row r="80" customFormat="false" ht="19.5" hidden="false" customHeight="true" outlineLevel="0" collapsed="false">
      <c r="A80" s="175" t="s">
        <v>82</v>
      </c>
      <c r="B80" s="146" t="s">
        <v>207</v>
      </c>
      <c r="C80" s="146"/>
      <c r="D80" s="146"/>
      <c r="E80" s="146"/>
      <c r="F80" s="146"/>
      <c r="G80" s="146"/>
      <c r="H80" s="146"/>
      <c r="I80" s="176" t="n">
        <f aca="false">ROUND('Assist. Administrativo'!I79*'Assist. Administrativo'!H45,2)</f>
        <v>29.58</v>
      </c>
      <c r="J80" s="173"/>
      <c r="K80" s="173"/>
      <c r="L80" s="173"/>
      <c r="M80" s="173"/>
      <c r="N80" s="173"/>
      <c r="O80" s="173"/>
      <c r="P80" s="173"/>
      <c r="Q80" s="173"/>
      <c r="R80" s="173"/>
    </row>
    <row r="81" customFormat="false" ht="19.5" hidden="false" customHeight="true" outlineLevel="0" collapsed="false">
      <c r="A81" s="150" t="s">
        <v>72</v>
      </c>
      <c r="B81" s="150"/>
      <c r="C81" s="150"/>
      <c r="D81" s="150"/>
      <c r="E81" s="150"/>
      <c r="F81" s="150"/>
      <c r="G81" s="150"/>
      <c r="H81" s="150"/>
      <c r="I81" s="151" t="n">
        <f aca="false">ROUND(SUM('Assist. Administrativo'!I79:I80),2)</f>
        <v>195.86</v>
      </c>
    </row>
    <row r="82" customFormat="false" ht="24" hidden="false" customHeight="true" outlineLevel="0" collapsed="false">
      <c r="A82" s="131" t="s">
        <v>208</v>
      </c>
      <c r="B82" s="131"/>
      <c r="C82" s="131"/>
      <c r="D82" s="131"/>
      <c r="E82" s="131"/>
      <c r="F82" s="131"/>
      <c r="G82" s="131"/>
      <c r="H82" s="141"/>
      <c r="I82" s="141"/>
    </row>
    <row r="83" customFormat="false" ht="19.5" hidden="false" customHeight="true" outlineLevel="0" collapsed="false">
      <c r="A83" s="142" t="n">
        <v>4</v>
      </c>
      <c r="B83" s="143" t="s">
        <v>209</v>
      </c>
      <c r="C83" s="143"/>
      <c r="D83" s="143"/>
      <c r="E83" s="143"/>
      <c r="F83" s="143"/>
      <c r="G83" s="143"/>
      <c r="H83" s="145"/>
      <c r="I83" s="145" t="s">
        <v>6</v>
      </c>
    </row>
    <row r="84" customFormat="false" ht="19.5" hidden="false" customHeight="true" outlineLevel="0" collapsed="false">
      <c r="A84" s="132" t="s">
        <v>105</v>
      </c>
      <c r="B84" s="146" t="s">
        <v>178</v>
      </c>
      <c r="C84" s="146"/>
      <c r="D84" s="146"/>
      <c r="E84" s="146"/>
      <c r="F84" s="146"/>
      <c r="G84" s="146"/>
      <c r="H84" s="146"/>
      <c r="I84" s="152" t="n">
        <f aca="false">'Assist. Administrativo'!I45</f>
        <v>285.71</v>
      </c>
    </row>
    <row r="85" customFormat="false" ht="19.5" hidden="false" customHeight="true" outlineLevel="0" collapsed="false">
      <c r="A85" s="132" t="s">
        <v>115</v>
      </c>
      <c r="B85" s="146" t="s">
        <v>210</v>
      </c>
      <c r="C85" s="146"/>
      <c r="D85" s="146"/>
      <c r="E85" s="146"/>
      <c r="F85" s="146"/>
      <c r="G85" s="146"/>
      <c r="H85" s="146"/>
      <c r="I85" s="152" t="n">
        <f aca="false">'Assist. Administrativo'!I52</f>
        <v>210.184476</v>
      </c>
    </row>
    <row r="86" customFormat="false" ht="19.5" hidden="false" customHeight="true" outlineLevel="0" collapsed="false">
      <c r="A86" s="132" t="s">
        <v>187</v>
      </c>
      <c r="B86" s="146" t="s">
        <v>188</v>
      </c>
      <c r="C86" s="146"/>
      <c r="D86" s="146"/>
      <c r="E86" s="146"/>
      <c r="F86" s="146"/>
      <c r="G86" s="146"/>
      <c r="H86" s="146"/>
      <c r="I86" s="152" t="n">
        <f aca="false">'Assist. Administrativo'!I58</f>
        <v>3.46</v>
      </c>
      <c r="J86" s="177"/>
      <c r="K86" s="177"/>
      <c r="L86" s="177"/>
      <c r="M86" s="177"/>
      <c r="N86" s="178"/>
    </row>
    <row r="87" s="179" customFormat="true" ht="19.5" hidden="false" customHeight="true" outlineLevel="0" collapsed="false">
      <c r="A87" s="132" t="s">
        <v>193</v>
      </c>
      <c r="B87" s="146" t="s">
        <v>211</v>
      </c>
      <c r="C87" s="146"/>
      <c r="D87" s="146"/>
      <c r="E87" s="146"/>
      <c r="F87" s="146"/>
      <c r="G87" s="146"/>
      <c r="H87" s="146"/>
      <c r="I87" s="152" t="n">
        <f aca="false">'Assist. Administrativo'!I71</f>
        <v>119.880159972222</v>
      </c>
    </row>
    <row r="88" customFormat="false" ht="19.5" hidden="false" customHeight="true" outlineLevel="0" collapsed="false">
      <c r="A88" s="136" t="s">
        <v>202</v>
      </c>
      <c r="B88" s="146" t="s">
        <v>119</v>
      </c>
      <c r="C88" s="146"/>
      <c r="D88" s="146"/>
      <c r="E88" s="146"/>
      <c r="F88" s="146"/>
      <c r="G88" s="146"/>
      <c r="H88" s="146"/>
      <c r="I88" s="152" t="n">
        <f aca="false">'Assist. Administrativo'!I81</f>
        <v>195.86</v>
      </c>
    </row>
    <row r="89" customFormat="false" ht="19.5" hidden="false" customHeight="true" outlineLevel="0" collapsed="false">
      <c r="A89" s="150" t="s">
        <v>72</v>
      </c>
      <c r="B89" s="150"/>
      <c r="C89" s="150"/>
      <c r="D89" s="150"/>
      <c r="E89" s="150"/>
      <c r="F89" s="150"/>
      <c r="G89" s="150"/>
      <c r="H89" s="150"/>
      <c r="I89" s="151" t="n">
        <f aca="false">SUM('Assist. Administrativo'!I84:I88)</f>
        <v>815.094635972222</v>
      </c>
    </row>
    <row r="90" customFormat="false" ht="24.75" hidden="false" customHeight="true" outlineLevel="0" collapsed="false">
      <c r="A90" s="131" t="s">
        <v>212</v>
      </c>
      <c r="B90" s="131"/>
      <c r="C90" s="131"/>
      <c r="D90" s="131"/>
      <c r="E90" s="131"/>
      <c r="F90" s="131"/>
      <c r="G90" s="131"/>
      <c r="H90" s="141"/>
      <c r="I90" s="141"/>
    </row>
    <row r="91" customFormat="false" ht="19.5" hidden="false" customHeight="true" outlineLevel="0" collapsed="false">
      <c r="A91" s="142" t="n">
        <v>5</v>
      </c>
      <c r="B91" s="143" t="s">
        <v>128</v>
      </c>
      <c r="C91" s="143"/>
      <c r="D91" s="143"/>
      <c r="E91" s="143"/>
      <c r="F91" s="143"/>
      <c r="G91" s="143"/>
      <c r="H91" s="159" t="s">
        <v>58</v>
      </c>
      <c r="I91" s="145" t="s">
        <v>6</v>
      </c>
    </row>
    <row r="92" customFormat="false" ht="19.5" hidden="false" customHeight="true" outlineLevel="0" collapsed="false">
      <c r="A92" s="132" t="s">
        <v>59</v>
      </c>
      <c r="B92" s="146" t="s">
        <v>129</v>
      </c>
      <c r="C92" s="146"/>
      <c r="D92" s="146"/>
      <c r="E92" s="146"/>
      <c r="F92" s="146"/>
      <c r="G92" s="146"/>
      <c r="H92" s="148" t="n">
        <v>0.05</v>
      </c>
      <c r="I92" s="152" t="n">
        <f aca="false">'Assist. Administrativo'!I111*'Assist. Administrativo'!H92</f>
        <v>145.567896598611</v>
      </c>
    </row>
    <row r="93" customFormat="false" ht="19.5" hidden="false" customHeight="true" outlineLevel="0" collapsed="false">
      <c r="A93" s="132" t="s">
        <v>61</v>
      </c>
      <c r="B93" s="146" t="s">
        <v>132</v>
      </c>
      <c r="C93" s="146"/>
      <c r="D93" s="146"/>
      <c r="E93" s="146"/>
      <c r="F93" s="146"/>
      <c r="G93" s="146"/>
      <c r="H93" s="180"/>
      <c r="I93" s="181"/>
    </row>
    <row r="94" customFormat="false" ht="19.5" hidden="false" customHeight="true" outlineLevel="0" collapsed="false">
      <c r="A94" s="132"/>
      <c r="B94" s="160" t="s">
        <v>133</v>
      </c>
      <c r="C94" s="161"/>
      <c r="D94" s="182"/>
      <c r="E94" s="182"/>
      <c r="F94" s="161"/>
      <c r="G94" s="183"/>
      <c r="H94" s="180"/>
      <c r="I94" s="184" t="n">
        <f aca="false">1-('Assist. Administrativo'!H97+'Assist. Administrativo'!H98+'Assist. Administrativo'!H100+'Assist. Administrativo'!H101)</f>
        <v>0.8685</v>
      </c>
    </row>
    <row r="95" customFormat="false" ht="19.5" hidden="false" customHeight="true" outlineLevel="0" collapsed="false">
      <c r="A95" s="132"/>
      <c r="B95" s="160" t="s">
        <v>134</v>
      </c>
      <c r="C95" s="161"/>
      <c r="D95" s="161"/>
      <c r="E95" s="161"/>
      <c r="F95" s="161"/>
      <c r="G95" s="183"/>
      <c r="H95" s="185"/>
      <c r="I95" s="136" t="n">
        <f aca="false">('Assist. Administrativo'!I103+'Assist. Administrativo'!I102)/'Assist. Administrativo'!I94</f>
        <v>3871.75407188016</v>
      </c>
    </row>
    <row r="96" customFormat="false" ht="19.5" hidden="false" customHeight="true" outlineLevel="0" collapsed="false">
      <c r="A96" s="132"/>
      <c r="B96" s="146" t="s">
        <v>213</v>
      </c>
      <c r="C96" s="146"/>
      <c r="D96" s="146"/>
      <c r="E96" s="146"/>
      <c r="F96" s="146"/>
      <c r="G96" s="146"/>
      <c r="H96" s="180"/>
      <c r="I96" s="181"/>
    </row>
    <row r="97" customFormat="false" ht="19.5" hidden="false" customHeight="true" outlineLevel="0" collapsed="false">
      <c r="A97" s="132"/>
      <c r="B97" s="160" t="s">
        <v>137</v>
      </c>
      <c r="C97" s="161"/>
      <c r="D97" s="161"/>
      <c r="E97" s="161"/>
      <c r="F97" s="161"/>
      <c r="G97" s="183"/>
      <c r="H97" s="148" t="n">
        <v>0.0065</v>
      </c>
      <c r="I97" s="152" t="n">
        <f aca="false">'Assist. Administrativo'!I95*'Assist. Administrativo'!H97</f>
        <v>25.166401467221</v>
      </c>
    </row>
    <row r="98" customFormat="false" ht="19.5" hidden="false" customHeight="true" outlineLevel="0" collapsed="false">
      <c r="A98" s="132"/>
      <c r="B98" s="160" t="s">
        <v>138</v>
      </c>
      <c r="C98" s="161"/>
      <c r="D98" s="161"/>
      <c r="E98" s="161"/>
      <c r="F98" s="161"/>
      <c r="G98" s="183"/>
      <c r="H98" s="148" t="n">
        <v>0.03</v>
      </c>
      <c r="I98" s="152" t="n">
        <f aca="false">'Assist. Administrativo'!I95*'Assist. Administrativo'!H98</f>
        <v>116.152622156405</v>
      </c>
    </row>
    <row r="99" customFormat="false" ht="19.5" hidden="false" customHeight="true" outlineLevel="0" collapsed="false">
      <c r="A99" s="136"/>
      <c r="B99" s="146" t="s">
        <v>214</v>
      </c>
      <c r="C99" s="146"/>
      <c r="D99" s="146"/>
      <c r="E99" s="146"/>
      <c r="F99" s="146"/>
      <c r="G99" s="146"/>
      <c r="H99" s="180"/>
      <c r="I99" s="186"/>
    </row>
    <row r="100" customFormat="false" ht="19.5" hidden="false" customHeight="true" outlineLevel="0" collapsed="false">
      <c r="A100" s="136"/>
      <c r="B100" s="146" t="s">
        <v>141</v>
      </c>
      <c r="C100" s="146"/>
      <c r="D100" s="146"/>
      <c r="E100" s="146"/>
      <c r="F100" s="146"/>
      <c r="G100" s="146"/>
      <c r="H100" s="148" t="n">
        <v>0.05</v>
      </c>
      <c r="I100" s="152" t="n">
        <f aca="false">'Assist. Administrativo'!I95*'Assist. Administrativo'!H100</f>
        <v>193.587703594008</v>
      </c>
    </row>
    <row r="101" customFormat="false" ht="19.5" hidden="false" customHeight="true" outlineLevel="0" collapsed="false">
      <c r="A101" s="136"/>
      <c r="B101" s="165" t="s">
        <v>215</v>
      </c>
      <c r="C101" s="165"/>
      <c r="D101" s="165"/>
      <c r="E101" s="165"/>
      <c r="F101" s="165"/>
      <c r="G101" s="165"/>
      <c r="H101" s="148" t="n">
        <v>0.045</v>
      </c>
      <c r="I101" s="152" t="n">
        <f aca="false">'Assist. Administrativo'!H101*'Assist. Administrativo'!I95</f>
        <v>174.228933234607</v>
      </c>
    </row>
    <row r="102" customFormat="false" ht="19.5" hidden="false" customHeight="true" outlineLevel="0" collapsed="false">
      <c r="A102" s="136" t="s">
        <v>70</v>
      </c>
      <c r="B102" s="146" t="s">
        <v>130</v>
      </c>
      <c r="C102" s="146"/>
      <c r="D102" s="146"/>
      <c r="E102" s="146"/>
      <c r="F102" s="146"/>
      <c r="G102" s="146"/>
      <c r="H102" s="148" t="n">
        <v>0.1</v>
      </c>
      <c r="I102" s="152" t="n">
        <f aca="false">'Assist. Administrativo'!I103*'Assist. Administrativo'!H102</f>
        <v>305.692582857083</v>
      </c>
    </row>
    <row r="103" customFormat="false" ht="19.5" hidden="false" customHeight="true" outlineLevel="0" collapsed="false">
      <c r="A103" s="136"/>
      <c r="B103" s="146" t="s">
        <v>131</v>
      </c>
      <c r="C103" s="146"/>
      <c r="D103" s="146"/>
      <c r="E103" s="146"/>
      <c r="F103" s="146"/>
      <c r="G103" s="146"/>
      <c r="H103" s="146"/>
      <c r="I103" s="136" t="n">
        <f aca="false">'Assist. Administrativo'!I111+'Assist. Administrativo'!I92</f>
        <v>3056.92582857083</v>
      </c>
    </row>
    <row r="104" customFormat="false" ht="19.5" hidden="false" customHeight="true" outlineLevel="0" collapsed="false">
      <c r="A104" s="149"/>
      <c r="B104" s="150" t="s">
        <v>72</v>
      </c>
      <c r="C104" s="150"/>
      <c r="D104" s="150"/>
      <c r="E104" s="150"/>
      <c r="F104" s="150"/>
      <c r="G104" s="150"/>
      <c r="H104" s="163" t="n">
        <f aca="false">SUM('Assist. Administrativo'!H92:H102)</f>
        <v>0.2815</v>
      </c>
      <c r="I104" s="151" t="n">
        <f aca="false">'Assist. Administrativo'!I92+'Assist. Administrativo'!I97+'Assist. Administrativo'!I98+'Assist. Administrativo'!I100+'Assist. Administrativo'!I102+'Assist. Administrativo'!I101</f>
        <v>960.396139907935</v>
      </c>
    </row>
    <row r="105" customFormat="false" ht="25.5" hidden="false" customHeight="true" outlineLevel="0" collapsed="false">
      <c r="A105" s="140" t="s">
        <v>143</v>
      </c>
      <c r="B105" s="140"/>
      <c r="C105" s="140"/>
      <c r="D105" s="140"/>
      <c r="E105" s="140"/>
      <c r="F105" s="140"/>
      <c r="G105" s="140"/>
      <c r="H105" s="141"/>
      <c r="I105" s="141"/>
    </row>
    <row r="106" customFormat="false" ht="33.75" hidden="false" customHeight="true" outlineLevel="0" collapsed="false">
      <c r="A106" s="145"/>
      <c r="B106" s="187" t="s">
        <v>144</v>
      </c>
      <c r="C106" s="187"/>
      <c r="D106" s="187"/>
      <c r="E106" s="187"/>
      <c r="F106" s="187"/>
      <c r="G106" s="187"/>
      <c r="H106" s="188"/>
      <c r="I106" s="143" t="s">
        <v>6</v>
      </c>
    </row>
    <row r="107" customFormat="false" ht="19.5" hidden="false" customHeight="true" outlineLevel="0" collapsed="false">
      <c r="A107" s="136" t="s">
        <v>59</v>
      </c>
      <c r="B107" s="146" t="s">
        <v>145</v>
      </c>
      <c r="C107" s="146"/>
      <c r="D107" s="146"/>
      <c r="E107" s="146"/>
      <c r="F107" s="146"/>
      <c r="G107" s="146"/>
      <c r="H107" s="136"/>
      <c r="I107" s="152" t="n">
        <f aca="false">'Assist. Administrativo'!I20</f>
        <v>1606</v>
      </c>
      <c r="K107" s="173"/>
    </row>
    <row r="108" customFormat="false" ht="18.75" hidden="false" customHeight="true" outlineLevel="0" collapsed="false">
      <c r="A108" s="136" t="s">
        <v>61</v>
      </c>
      <c r="B108" s="146" t="s">
        <v>216</v>
      </c>
      <c r="C108" s="146"/>
      <c r="D108" s="146"/>
      <c r="E108" s="146"/>
      <c r="F108" s="146"/>
      <c r="G108" s="146"/>
      <c r="H108" s="136"/>
      <c r="I108" s="152" t="n">
        <f aca="false">'Assist. Administrativo'!I27</f>
        <v>463.223296</v>
      </c>
      <c r="K108" s="173"/>
    </row>
    <row r="109" customFormat="false" ht="38.25" hidden="false" customHeight="true" outlineLevel="0" collapsed="false">
      <c r="A109" s="136" t="s">
        <v>70</v>
      </c>
      <c r="B109" s="133" t="s">
        <v>217</v>
      </c>
      <c r="C109" s="133"/>
      <c r="D109" s="133"/>
      <c r="E109" s="133"/>
      <c r="F109" s="133"/>
      <c r="G109" s="133"/>
      <c r="H109" s="136"/>
      <c r="I109" s="152" t="n">
        <f aca="false">'Assist. Administrativo'!I33</f>
        <v>27.04</v>
      </c>
      <c r="K109" s="173"/>
    </row>
    <row r="110" customFormat="false" ht="19.5" hidden="false" customHeight="true" outlineLevel="0" collapsed="false">
      <c r="A110" s="136" t="s">
        <v>78</v>
      </c>
      <c r="B110" s="164" t="s">
        <v>209</v>
      </c>
      <c r="C110" s="164"/>
      <c r="D110" s="164"/>
      <c r="E110" s="164"/>
      <c r="F110" s="164"/>
      <c r="G110" s="164"/>
      <c r="H110" s="189"/>
      <c r="I110" s="152" t="n">
        <f aca="false">'Assist. Administrativo'!I89</f>
        <v>815.094635972222</v>
      </c>
      <c r="K110" s="173"/>
    </row>
    <row r="111" customFormat="false" ht="25.5" hidden="false" customHeight="true" outlineLevel="0" collapsed="false">
      <c r="A111" s="190" t="s">
        <v>218</v>
      </c>
      <c r="B111" s="190"/>
      <c r="C111" s="190"/>
      <c r="D111" s="190"/>
      <c r="E111" s="190"/>
      <c r="F111" s="190"/>
      <c r="G111" s="190"/>
      <c r="H111" s="190"/>
      <c r="I111" s="191" t="n">
        <f aca="false">SUM('Assist. Administrativo'!I107:I110)</f>
        <v>2911.35793197222</v>
      </c>
      <c r="K111" s="173"/>
    </row>
    <row r="112" customFormat="false" ht="20.25" hidden="false" customHeight="true" outlineLevel="0" collapsed="false">
      <c r="A112" s="136" t="s">
        <v>80</v>
      </c>
      <c r="B112" s="164" t="s">
        <v>219</v>
      </c>
      <c r="C112" s="164"/>
      <c r="D112" s="164"/>
      <c r="E112" s="164"/>
      <c r="F112" s="164"/>
      <c r="G112" s="164"/>
      <c r="H112" s="189"/>
      <c r="I112" s="152" t="n">
        <f aca="false">'Assist. Administrativo'!I104</f>
        <v>960.396139907935</v>
      </c>
    </row>
    <row r="113" customFormat="false" ht="20.25" hidden="false" customHeight="true" outlineLevel="0" collapsed="false">
      <c r="A113" s="150" t="s">
        <v>152</v>
      </c>
      <c r="B113" s="150"/>
      <c r="C113" s="150"/>
      <c r="D113" s="150"/>
      <c r="E113" s="150"/>
      <c r="F113" s="150"/>
      <c r="G113" s="150"/>
      <c r="H113" s="150"/>
      <c r="I113" s="151" t="n">
        <f aca="false">SUM('Assist. Administrativo'!I111:I112)</f>
        <v>3871.75407188016</v>
      </c>
    </row>
    <row r="114" customFormat="false" ht="20.25" hidden="false" customHeight="true" outlineLevel="0" collapsed="false"/>
    <row r="115" customFormat="false" ht="20.25" hidden="false" customHeight="true" outlineLevel="0" collapsed="false"/>
    <row r="65517" customFormat="false" ht="12.75" hidden="false" customHeight="true" outlineLevel="0" collapsed="false"/>
    <row r="65518" customFormat="false" ht="12.75" hidden="false" customHeight="true" outlineLevel="0" collapsed="false"/>
    <row r="65519" customFormat="false" ht="12.75" hidden="false" customHeight="true" outlineLevel="0" collapsed="false"/>
    <row r="65520" customFormat="false" ht="12.75" hidden="false" customHeight="true" outlineLevel="0" collapsed="false"/>
    <row r="65521" customFormat="false" ht="12.75" hidden="false" customHeight="true" outlineLevel="0" collapsed="false"/>
    <row r="65522" customFormat="false" ht="12.75" hidden="false" customHeight="true" outlineLevel="0" collapsed="false"/>
    <row r="65523" customFormat="false" ht="12.75" hidden="false" customHeight="true" outlineLevel="0" collapsed="false"/>
    <row r="65524" customFormat="false" ht="12.75" hidden="false" customHeight="true" outlineLevel="0" collapsed="false"/>
    <row r="65525" customFormat="false" ht="12.75" hidden="false" customHeight="true" outlineLevel="0" collapsed="false"/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  <row r="65533" customFormat="false" ht="12.75" hidden="false" customHeight="true" outlineLevel="0" collapsed="false"/>
    <row r="65534" customFormat="false" ht="12.75" hidden="false" customHeight="true" outlineLevel="0" collapsed="false"/>
    <row r="65535" customFormat="false" ht="12.75" hidden="false" customHeight="true" outlineLevel="0" collapsed="false"/>
    <row r="65536" customFormat="false" ht="12.75" hidden="false" customHeight="true" outlineLevel="0" collapsed="false"/>
  </sheetData>
  <mergeCells count="91">
    <mergeCell ref="A1:I1"/>
    <mergeCell ref="A2:I2"/>
    <mergeCell ref="A3:I3"/>
    <mergeCell ref="A4:I4"/>
    <mergeCell ref="A6:G6"/>
    <mergeCell ref="H6:I6"/>
    <mergeCell ref="A7:E7"/>
    <mergeCell ref="A8:B8"/>
    <mergeCell ref="F8:G8"/>
    <mergeCell ref="A9:I9"/>
    <mergeCell ref="A10:I10"/>
    <mergeCell ref="A11:G11"/>
    <mergeCell ref="B12:G12"/>
    <mergeCell ref="B13:G13"/>
    <mergeCell ref="B14:G14"/>
    <mergeCell ref="B15:G15"/>
    <mergeCell ref="A16:G16"/>
    <mergeCell ref="B17:G17"/>
    <mergeCell ref="B18:G18"/>
    <mergeCell ref="B19:G19"/>
    <mergeCell ref="B20:G20"/>
    <mergeCell ref="A21:G21"/>
    <mergeCell ref="B22:G22"/>
    <mergeCell ref="B23:G23"/>
    <mergeCell ref="B24:G24"/>
    <mergeCell ref="B25:G25"/>
    <mergeCell ref="B26:G26"/>
    <mergeCell ref="B27:G27"/>
    <mergeCell ref="A28:G28"/>
    <mergeCell ref="B29:G29"/>
    <mergeCell ref="B30:G30"/>
    <mergeCell ref="B31:G31"/>
    <mergeCell ref="B32:G32"/>
    <mergeCell ref="B33:G33"/>
    <mergeCell ref="A34:G34"/>
    <mergeCell ref="A35:G35"/>
    <mergeCell ref="B36:G36"/>
    <mergeCell ref="A46:G46"/>
    <mergeCell ref="B47:G47"/>
    <mergeCell ref="B48:G48"/>
    <mergeCell ref="B49:G49"/>
    <mergeCell ref="A50:G50"/>
    <mergeCell ref="B51:G51"/>
    <mergeCell ref="A52:G52"/>
    <mergeCell ref="A53:G53"/>
    <mergeCell ref="B54:G54"/>
    <mergeCell ref="B55:G55"/>
    <mergeCell ref="B56:G56"/>
    <mergeCell ref="B57:G57"/>
    <mergeCell ref="B58:G58"/>
    <mergeCell ref="A59:G59"/>
    <mergeCell ref="B60:G60"/>
    <mergeCell ref="A72:G72"/>
    <mergeCell ref="B73:G73"/>
    <mergeCell ref="B74:G74"/>
    <mergeCell ref="B75:G75"/>
    <mergeCell ref="B76:G76"/>
    <mergeCell ref="B77:G77"/>
    <mergeCell ref="B78:G78"/>
    <mergeCell ref="A79:G79"/>
    <mergeCell ref="B80:G80"/>
    <mergeCell ref="A81:G81"/>
    <mergeCell ref="A82:G82"/>
    <mergeCell ref="B83:G83"/>
    <mergeCell ref="B84:G84"/>
    <mergeCell ref="B85:G85"/>
    <mergeCell ref="B86:G86"/>
    <mergeCell ref="B87:G87"/>
    <mergeCell ref="B88:G88"/>
    <mergeCell ref="A89:G89"/>
    <mergeCell ref="A90:G90"/>
    <mergeCell ref="B91:G91"/>
    <mergeCell ref="B92:G92"/>
    <mergeCell ref="B93:G93"/>
    <mergeCell ref="D94:E94"/>
    <mergeCell ref="B96:G96"/>
    <mergeCell ref="B99:G99"/>
    <mergeCell ref="B100:G100"/>
    <mergeCell ref="B101:G101"/>
    <mergeCell ref="B102:G102"/>
    <mergeCell ref="B103:G103"/>
    <mergeCell ref="B104:G104"/>
    <mergeCell ref="A105:G105"/>
    <mergeCell ref="B106:G106"/>
    <mergeCell ref="B107:G107"/>
    <mergeCell ref="B108:G108"/>
    <mergeCell ref="B109:G109"/>
    <mergeCell ref="B110:G110"/>
    <mergeCell ref="A111:G111"/>
    <mergeCell ref="B112:G112"/>
    <mergeCell ref="A113:G113"/>
  </mergeCells>
  <printOptions headings="false" gridLines="false" gridLinesSet="true" horizontalCentered="true" verticalCentered="false"/>
  <pageMargins left="0.708333333333333" right="0.708333333333333" top="0.747916666666667" bottom="0.747916666666667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&amp;RPregão Eletrônico nº XXX/XXXX</oddHeader>
    <oddFooter>&amp;LAnexo II do Edital&amp;C&amp;A&amp;R&amp;P/&amp;N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K125"/>
  <sheetViews>
    <sheetView showFormulas="false" showGridLines="true" showRowColHeaders="true" showZeros="false" rightToLeft="false" tabSelected="tru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33"/>
    <col collapsed="false" customWidth="true" hidden="false" outlineLevel="0" max="6" min="6" style="23" width="8.34"/>
    <col collapsed="false" customWidth="true" hidden="false" outlineLevel="0" max="7" min="7" style="23" width="6.44"/>
    <col collapsed="false" customWidth="true" hidden="true" outlineLevel="0" max="8" min="8" style="23" width="13.67"/>
    <col collapsed="false" customWidth="true" hidden="false" outlineLevel="0" max="9" min="9" style="23" width="13.67"/>
    <col collapsed="false" customWidth="true" hidden="false" outlineLevel="0" max="10" min="10" style="23" width="22.44"/>
    <col collapsed="false" customWidth="true" hidden="false" outlineLevel="0" max="11" min="11" style="23" width="11.44"/>
    <col collapsed="false" customWidth="false" hidden="false" outlineLevel="0" max="16384" min="12" style="23" width="9.11"/>
  </cols>
  <sheetData>
    <row r="1" customFormat="false" ht="23.25" hidden="false" customHeight="true" outlineLevel="0" collapsed="false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customFormat="false" ht="29.25" hidden="false" customHeight="true" outlineLevel="0" collapsed="false">
      <c r="A2" s="103" t="s">
        <v>153</v>
      </c>
      <c r="B2" s="103"/>
      <c r="C2" s="103"/>
      <c r="D2" s="103"/>
      <c r="E2" s="103"/>
      <c r="F2" s="103"/>
      <c r="G2" s="103"/>
      <c r="H2" s="103"/>
      <c r="I2" s="103"/>
      <c r="J2" s="103"/>
    </row>
    <row r="3" customFormat="false" ht="19.5" hidden="false" customHeight="true" outlineLevel="0" collapsed="false">
      <c r="A3" s="25" t="s">
        <v>220</v>
      </c>
      <c r="B3" s="25"/>
      <c r="C3" s="25"/>
      <c r="D3" s="25"/>
      <c r="E3" s="25"/>
      <c r="F3" s="25"/>
      <c r="G3" s="25"/>
      <c r="H3" s="25"/>
      <c r="I3" s="25"/>
      <c r="J3" s="25"/>
    </row>
    <row r="4" customFormat="false" ht="19.5" hidden="false" customHeight="true" outlineLevel="0" collapsed="false">
      <c r="A4" s="25" t="s">
        <v>221</v>
      </c>
      <c r="B4" s="25"/>
      <c r="C4" s="25"/>
      <c r="D4" s="25"/>
      <c r="E4" s="25"/>
      <c r="F4" s="25"/>
      <c r="G4" s="25"/>
      <c r="H4" s="25"/>
      <c r="I4" s="25"/>
      <c r="J4" s="25"/>
    </row>
    <row r="5" customFormat="false" ht="19.5" hidden="false" customHeight="true" outlineLevel="0" collapsed="false">
      <c r="A5" s="26"/>
      <c r="B5" s="27"/>
      <c r="C5" s="27"/>
      <c r="D5" s="27"/>
      <c r="E5" s="27"/>
      <c r="F5" s="27"/>
      <c r="H5" s="27"/>
      <c r="I5" s="27"/>
      <c r="J5" s="28"/>
    </row>
    <row r="6" customFormat="false" ht="19.5" hidden="false" customHeight="true" outlineLevel="0" collapsed="false">
      <c r="A6" s="29" t="s">
        <v>38</v>
      </c>
      <c r="B6" s="29"/>
      <c r="C6" s="29"/>
      <c r="D6" s="30"/>
      <c r="E6" s="30"/>
      <c r="F6" s="30"/>
      <c r="G6" s="31"/>
      <c r="H6" s="32"/>
      <c r="I6" s="32"/>
      <c r="J6" s="33"/>
    </row>
    <row r="7" customFormat="false" ht="19.5" hidden="false" customHeight="true" outlineLevel="0" collapsed="false">
      <c r="A7" s="29" t="s">
        <v>39</v>
      </c>
      <c r="B7" s="29"/>
      <c r="C7" s="29"/>
      <c r="D7" s="34"/>
      <c r="E7" s="34"/>
      <c r="F7" s="34"/>
      <c r="G7" s="31"/>
      <c r="H7" s="32"/>
      <c r="I7" s="32"/>
      <c r="J7" s="33"/>
    </row>
    <row r="8" customFormat="false" ht="19.5" hidden="false" customHeight="true" outlineLevel="0" collapsed="false">
      <c r="A8" s="29" t="s">
        <v>40</v>
      </c>
      <c r="B8" s="29"/>
      <c r="C8" s="29"/>
      <c r="D8" s="29"/>
      <c r="E8" s="34"/>
      <c r="F8" s="34"/>
      <c r="G8" s="31"/>
      <c r="H8" s="32"/>
      <c r="I8" s="32"/>
      <c r="J8" s="33"/>
    </row>
    <row r="9" customFormat="false" ht="19.5" hidden="false" customHeight="true" outlineLevel="0" collapsed="false">
      <c r="A9" s="29" t="s">
        <v>41</v>
      </c>
      <c r="B9" s="35"/>
      <c r="C9" s="35"/>
      <c r="D9" s="36"/>
      <c r="E9" s="36"/>
      <c r="F9" s="32"/>
      <c r="G9" s="31"/>
      <c r="H9" s="32"/>
      <c r="I9" s="32"/>
      <c r="J9" s="33"/>
    </row>
    <row r="10" customFormat="false" ht="19.5" hidden="false" customHeight="true" outlineLevel="0" collapsed="false">
      <c r="A10" s="29" t="s">
        <v>42</v>
      </c>
      <c r="B10" s="35"/>
      <c r="C10" s="35"/>
      <c r="D10" s="32"/>
      <c r="E10" s="32"/>
      <c r="F10" s="32"/>
      <c r="G10" s="36"/>
      <c r="H10" s="36"/>
      <c r="I10" s="36"/>
      <c r="J10" s="33"/>
    </row>
    <row r="11" customFormat="false" ht="19.5" hidden="false" customHeight="true" outlineLevel="0" collapsed="false">
      <c r="A11" s="29" t="s">
        <v>156</v>
      </c>
      <c r="B11" s="29"/>
      <c r="C11" s="29"/>
      <c r="D11" s="36"/>
      <c r="E11" s="36"/>
      <c r="F11" s="36"/>
      <c r="G11" s="104" t="s">
        <v>157</v>
      </c>
      <c r="H11" s="104"/>
      <c r="I11" s="104"/>
      <c r="J11" s="105"/>
    </row>
    <row r="12" customFormat="false" ht="19.5" hidden="false" customHeight="true" outlineLevel="0" collapsed="false">
      <c r="A12" s="39" t="s">
        <v>45</v>
      </c>
      <c r="B12" s="39"/>
      <c r="C12" s="39"/>
      <c r="D12" s="36"/>
      <c r="E12" s="36"/>
      <c r="F12" s="40"/>
      <c r="G12" s="40"/>
      <c r="H12" s="40"/>
      <c r="I12" s="40"/>
      <c r="J12" s="41"/>
    </row>
    <row r="13" customFormat="false" ht="19.5" hidden="false" customHeight="true" outlineLevel="0" collapsed="false">
      <c r="A13" s="39" t="s">
        <v>46</v>
      </c>
      <c r="B13" s="39"/>
      <c r="C13" s="39"/>
      <c r="D13" s="42"/>
      <c r="E13" s="42"/>
      <c r="F13" s="40"/>
      <c r="G13" s="40"/>
      <c r="H13" s="40"/>
      <c r="I13" s="40"/>
      <c r="J13" s="41"/>
    </row>
    <row r="14" s="47" customFormat="true" ht="17.25" hidden="false" customHeight="true" outlineLevel="0" collapsed="false">
      <c r="A14" s="43" t="s">
        <v>47</v>
      </c>
      <c r="B14" s="43"/>
      <c r="C14" s="44"/>
      <c r="D14" s="42"/>
      <c r="E14" s="42"/>
      <c r="F14" s="40"/>
      <c r="G14" s="40"/>
      <c r="H14" s="45"/>
      <c r="I14" s="45"/>
      <c r="J14" s="46"/>
    </row>
    <row r="15" s="47" customFormat="true" ht="17.25" hidden="false" customHeight="true" outlineLevel="0" collapsed="false">
      <c r="A15" s="48" t="s">
        <v>48</v>
      </c>
      <c r="B15" s="49"/>
      <c r="C15" s="50"/>
      <c r="D15" s="51"/>
      <c r="E15" s="51"/>
      <c r="F15" s="52"/>
      <c r="G15" s="53"/>
      <c r="H15" s="53"/>
      <c r="I15" s="53"/>
      <c r="J15" s="54"/>
    </row>
    <row r="16" customFormat="false" ht="23.25" hidden="false" customHeight="true" outlineLevel="0" collapsed="false">
      <c r="A16" s="55" t="s">
        <v>49</v>
      </c>
      <c r="B16" s="55"/>
      <c r="C16" s="55"/>
      <c r="D16" s="55"/>
      <c r="E16" s="55"/>
      <c r="F16" s="55"/>
      <c r="G16" s="55"/>
      <c r="H16" s="55"/>
      <c r="I16" s="55"/>
      <c r="J16" s="55"/>
    </row>
    <row r="17" customFormat="false" ht="19.5" hidden="false" customHeight="true" outlineLevel="0" collapsed="false">
      <c r="A17" s="56" t="s">
        <v>50</v>
      </c>
      <c r="B17" s="56"/>
      <c r="C17" s="56"/>
      <c r="D17" s="56"/>
      <c r="E17" s="56"/>
      <c r="F17" s="56"/>
      <c r="G17" s="56"/>
      <c r="H17" s="56"/>
      <c r="I17" s="56"/>
      <c r="J17" s="56"/>
    </row>
    <row r="18" customFormat="false" ht="36.75" hidden="false" customHeight="true" outlineLevel="0" collapsed="false">
      <c r="A18" s="57" t="s">
        <v>51</v>
      </c>
      <c r="B18" s="57"/>
      <c r="C18" s="57"/>
      <c r="D18" s="57"/>
      <c r="E18" s="57"/>
      <c r="F18" s="57"/>
      <c r="G18" s="57"/>
      <c r="H18" s="57"/>
      <c r="I18" s="57"/>
      <c r="J18" s="57"/>
    </row>
    <row r="19" customFormat="false" ht="30" hidden="false" customHeight="true" outlineLevel="0" collapsed="false">
      <c r="A19" s="58" t="n">
        <v>1</v>
      </c>
      <c r="B19" s="64" t="s">
        <v>52</v>
      </c>
      <c r="C19" s="64"/>
      <c r="D19" s="64"/>
      <c r="E19" s="64"/>
      <c r="F19" s="64"/>
      <c r="G19" s="64"/>
      <c r="H19" s="64"/>
      <c r="I19" s="64"/>
      <c r="J19" s="63"/>
    </row>
    <row r="20" customFormat="false" ht="30" hidden="false" customHeight="true" outlineLevel="0" collapsed="false">
      <c r="A20" s="58" t="n">
        <v>2</v>
      </c>
      <c r="B20" s="64" t="s">
        <v>53</v>
      </c>
      <c r="C20" s="64"/>
      <c r="D20" s="64"/>
      <c r="E20" s="64"/>
      <c r="F20" s="64"/>
      <c r="G20" s="64"/>
      <c r="H20" s="64"/>
      <c r="I20" s="64"/>
      <c r="J20" s="65"/>
    </row>
    <row r="21" customFormat="false" ht="20.25" hidden="false" customHeight="true" outlineLevel="0" collapsed="false">
      <c r="A21" s="58" t="n">
        <v>3</v>
      </c>
      <c r="B21" s="64" t="s">
        <v>54</v>
      </c>
      <c r="C21" s="64"/>
      <c r="D21" s="64"/>
      <c r="E21" s="64"/>
      <c r="F21" s="64"/>
      <c r="G21" s="64"/>
      <c r="H21" s="64"/>
      <c r="I21" s="64"/>
      <c r="J21" s="63"/>
    </row>
    <row r="22" customFormat="false" ht="19.5" hidden="false" customHeight="true" outlineLevel="0" collapsed="false">
      <c r="A22" s="58" t="n">
        <v>4</v>
      </c>
      <c r="B22" s="64" t="s">
        <v>55</v>
      </c>
      <c r="C22" s="64"/>
      <c r="D22" s="64"/>
      <c r="E22" s="64"/>
      <c r="F22" s="64"/>
      <c r="G22" s="64"/>
      <c r="H22" s="64"/>
      <c r="I22" s="64"/>
      <c r="J22" s="66"/>
    </row>
    <row r="23" customFormat="false" ht="19.5" hidden="false" customHeight="true" outlineLevel="0" collapsed="false">
      <c r="A23" s="67" t="s">
        <v>158</v>
      </c>
      <c r="B23" s="67"/>
      <c r="C23" s="67"/>
      <c r="D23" s="67"/>
      <c r="E23" s="67"/>
      <c r="F23" s="67"/>
      <c r="G23" s="67"/>
      <c r="H23" s="67"/>
      <c r="I23" s="67"/>
      <c r="J23" s="67"/>
    </row>
    <row r="24" customFormat="false" ht="19.5" hidden="false" customHeight="true" outlineLevel="0" collapsed="false">
      <c r="A24" s="68" t="n">
        <v>1</v>
      </c>
      <c r="B24" s="69" t="s">
        <v>57</v>
      </c>
      <c r="C24" s="69"/>
      <c r="D24" s="69"/>
      <c r="E24" s="69"/>
      <c r="F24" s="69"/>
      <c r="G24" s="69"/>
      <c r="H24" s="70" t="s">
        <v>58</v>
      </c>
      <c r="I24" s="70" t="s">
        <v>58</v>
      </c>
      <c r="J24" s="71" t="s">
        <v>6</v>
      </c>
    </row>
    <row r="25" customFormat="false" ht="19.5" hidden="false" customHeight="true" outlineLevel="0" collapsed="false">
      <c r="A25" s="58" t="s">
        <v>59</v>
      </c>
      <c r="B25" s="72" t="s">
        <v>60</v>
      </c>
      <c r="C25" s="72"/>
      <c r="D25" s="72"/>
      <c r="E25" s="72"/>
      <c r="F25" s="72"/>
      <c r="G25" s="72"/>
      <c r="H25" s="72"/>
      <c r="I25" s="72"/>
      <c r="J25" s="73"/>
    </row>
    <row r="26" customFormat="false" ht="19.5" hidden="false" customHeight="true" outlineLevel="0" collapsed="false">
      <c r="A26" s="58" t="s">
        <v>61</v>
      </c>
      <c r="B26" s="74" t="s">
        <v>62</v>
      </c>
      <c r="C26" s="74"/>
      <c r="D26" s="74"/>
      <c r="E26" s="74"/>
      <c r="F26" s="74"/>
      <c r="G26" s="74"/>
      <c r="H26" s="75" t="n">
        <v>0.3</v>
      </c>
      <c r="I26" s="75"/>
      <c r="J26" s="73"/>
    </row>
    <row r="27" customFormat="false" ht="19.5" hidden="false" customHeight="true" outlineLevel="0" collapsed="false">
      <c r="A27" s="76"/>
      <c r="B27" s="77" t="s">
        <v>63</v>
      </c>
      <c r="C27" s="77"/>
      <c r="D27" s="77"/>
      <c r="E27" s="77"/>
      <c r="F27" s="77"/>
      <c r="G27" s="77"/>
      <c r="H27" s="77"/>
      <c r="I27" s="77"/>
      <c r="J27" s="78"/>
    </row>
    <row r="28" customFormat="false" ht="19.5" hidden="false" customHeight="true" outlineLevel="0" collapsed="false">
      <c r="A28" s="67" t="s">
        <v>64</v>
      </c>
      <c r="B28" s="67"/>
      <c r="C28" s="67"/>
      <c r="D28" s="67"/>
      <c r="E28" s="67"/>
      <c r="F28" s="67"/>
      <c r="G28" s="67"/>
      <c r="H28" s="67"/>
      <c r="I28" s="67"/>
      <c r="J28" s="67"/>
    </row>
    <row r="29" customFormat="false" ht="19.5" hidden="false" customHeight="true" outlineLevel="0" collapsed="false">
      <c r="A29" s="67" t="s">
        <v>65</v>
      </c>
      <c r="B29" s="67"/>
      <c r="C29" s="67"/>
      <c r="D29" s="67"/>
      <c r="E29" s="67"/>
      <c r="F29" s="67"/>
      <c r="G29" s="67"/>
      <c r="H29" s="67"/>
      <c r="I29" s="67"/>
      <c r="J29" s="67"/>
    </row>
    <row r="30" customFormat="false" ht="19.5" hidden="false" customHeight="true" outlineLevel="0" collapsed="false">
      <c r="A30" s="68" t="s">
        <v>18</v>
      </c>
      <c r="B30" s="69" t="s">
        <v>66</v>
      </c>
      <c r="C30" s="69"/>
      <c r="D30" s="69"/>
      <c r="E30" s="69"/>
      <c r="F30" s="69"/>
      <c r="G30" s="69"/>
      <c r="H30" s="69"/>
      <c r="I30" s="69"/>
      <c r="J30" s="71" t="s">
        <v>6</v>
      </c>
    </row>
    <row r="31" customFormat="false" ht="19.5" hidden="false" customHeight="true" outlineLevel="0" collapsed="false">
      <c r="A31" s="58" t="s">
        <v>59</v>
      </c>
      <c r="B31" s="79" t="s">
        <v>67</v>
      </c>
      <c r="C31" s="79"/>
      <c r="D31" s="79"/>
      <c r="E31" s="79"/>
      <c r="F31" s="79"/>
      <c r="G31" s="79"/>
      <c r="H31" s="79"/>
      <c r="I31" s="79"/>
      <c r="J31" s="80"/>
    </row>
    <row r="32" customFormat="false" ht="19.5" hidden="false" customHeight="true" outlineLevel="0" collapsed="false">
      <c r="A32" s="58" t="s">
        <v>61</v>
      </c>
      <c r="B32" s="72" t="s">
        <v>68</v>
      </c>
      <c r="C32" s="72"/>
      <c r="D32" s="72"/>
      <c r="E32" s="72"/>
      <c r="F32" s="72"/>
      <c r="G32" s="72"/>
      <c r="H32" s="72"/>
      <c r="I32" s="72"/>
      <c r="J32" s="80"/>
    </row>
    <row r="33" customFormat="false" ht="19.5" hidden="false" customHeight="true" outlineLevel="0" collapsed="false">
      <c r="A33" s="81" t="s">
        <v>69</v>
      </c>
      <c r="B33" s="81"/>
      <c r="C33" s="81"/>
      <c r="D33" s="81"/>
      <c r="E33" s="81"/>
      <c r="F33" s="81"/>
      <c r="G33" s="81"/>
      <c r="H33" s="81"/>
      <c r="I33" s="81"/>
      <c r="J33" s="78"/>
    </row>
    <row r="34" customFormat="false" ht="19.5" hidden="false" customHeight="true" outlineLevel="0" collapsed="false">
      <c r="A34" s="58" t="s">
        <v>70</v>
      </c>
      <c r="B34" s="72" t="s">
        <v>71</v>
      </c>
      <c r="C34" s="72"/>
      <c r="D34" s="72"/>
      <c r="E34" s="72"/>
      <c r="F34" s="72"/>
      <c r="G34" s="72"/>
      <c r="H34" s="72"/>
      <c r="I34" s="72"/>
      <c r="J34" s="80"/>
    </row>
    <row r="35" customFormat="false" ht="19.5" hidden="false" customHeight="true" outlineLevel="0" collapsed="false">
      <c r="A35" s="81" t="s">
        <v>72</v>
      </c>
      <c r="B35" s="81"/>
      <c r="C35" s="81"/>
      <c r="D35" s="81"/>
      <c r="E35" s="81"/>
      <c r="F35" s="81"/>
      <c r="G35" s="81"/>
      <c r="H35" s="81"/>
      <c r="I35" s="81"/>
      <c r="J35" s="78"/>
    </row>
    <row r="36" customFormat="false" ht="30" hidden="false" customHeight="true" outlineLevel="0" collapsed="false">
      <c r="A36" s="82" t="s">
        <v>73</v>
      </c>
      <c r="B36" s="82"/>
      <c r="C36" s="82"/>
      <c r="D36" s="82"/>
      <c r="E36" s="82"/>
      <c r="F36" s="82"/>
      <c r="G36" s="82"/>
      <c r="H36" s="82"/>
      <c r="I36" s="82"/>
      <c r="J36" s="82"/>
    </row>
    <row r="37" customFormat="false" ht="19.5" hidden="false" customHeight="true" outlineLevel="0" collapsed="false">
      <c r="A37" s="68" t="s">
        <v>20</v>
      </c>
      <c r="B37" s="83" t="s">
        <v>74</v>
      </c>
      <c r="C37" s="83"/>
      <c r="D37" s="83"/>
      <c r="E37" s="83"/>
      <c r="F37" s="83"/>
      <c r="G37" s="83"/>
      <c r="H37" s="84"/>
      <c r="I37" s="70" t="s">
        <v>58</v>
      </c>
      <c r="J37" s="71" t="s">
        <v>6</v>
      </c>
    </row>
    <row r="38" customFormat="false" ht="19.5" hidden="false" customHeight="true" outlineLevel="0" collapsed="false">
      <c r="A38" s="58" t="s">
        <v>59</v>
      </c>
      <c r="B38" s="85" t="s">
        <v>75</v>
      </c>
      <c r="C38" s="85"/>
      <c r="D38" s="85"/>
      <c r="E38" s="85"/>
      <c r="F38" s="85"/>
      <c r="G38" s="85"/>
      <c r="H38" s="60"/>
      <c r="I38" s="75"/>
      <c r="J38" s="80"/>
    </row>
    <row r="39" customFormat="false" ht="19.5" hidden="false" customHeight="true" outlineLevel="0" collapsed="false">
      <c r="A39" s="58" t="s">
        <v>61</v>
      </c>
      <c r="B39" s="85" t="s">
        <v>76</v>
      </c>
      <c r="C39" s="85"/>
      <c r="D39" s="85"/>
      <c r="E39" s="85"/>
      <c r="F39" s="85"/>
      <c r="G39" s="85"/>
      <c r="H39" s="86"/>
      <c r="I39" s="75"/>
      <c r="J39" s="80"/>
    </row>
    <row r="40" customFormat="false" ht="19.5" hidden="false" customHeight="true" outlineLevel="0" collapsed="false">
      <c r="A40" s="58" t="s">
        <v>70</v>
      </c>
      <c r="B40" s="85" t="s">
        <v>77</v>
      </c>
      <c r="C40" s="85"/>
      <c r="D40" s="85"/>
      <c r="E40" s="85"/>
      <c r="F40" s="85"/>
      <c r="G40" s="85"/>
      <c r="H40" s="87"/>
      <c r="I40" s="75"/>
      <c r="J40" s="80"/>
    </row>
    <row r="41" customFormat="false" ht="19.5" hidden="false" customHeight="true" outlineLevel="0" collapsed="false">
      <c r="A41" s="58" t="s">
        <v>78</v>
      </c>
      <c r="B41" s="85" t="s">
        <v>79</v>
      </c>
      <c r="C41" s="85"/>
      <c r="D41" s="85"/>
      <c r="E41" s="85"/>
      <c r="F41" s="85"/>
      <c r="G41" s="85"/>
      <c r="H41" s="87"/>
      <c r="I41" s="75"/>
      <c r="J41" s="80"/>
    </row>
    <row r="42" customFormat="false" ht="19.5" hidden="false" customHeight="true" outlineLevel="0" collapsed="false">
      <c r="A42" s="58" t="s">
        <v>80</v>
      </c>
      <c r="B42" s="85" t="s">
        <v>81</v>
      </c>
      <c r="C42" s="85"/>
      <c r="D42" s="85"/>
      <c r="E42" s="85"/>
      <c r="F42" s="85"/>
      <c r="G42" s="85"/>
      <c r="H42" s="87"/>
      <c r="I42" s="75"/>
      <c r="J42" s="80"/>
    </row>
    <row r="43" customFormat="false" ht="19.5" hidden="false" customHeight="true" outlineLevel="0" collapsed="false">
      <c r="A43" s="58" t="s">
        <v>82</v>
      </c>
      <c r="B43" s="85" t="s">
        <v>159</v>
      </c>
      <c r="C43" s="85"/>
      <c r="D43" s="85"/>
      <c r="E43" s="85"/>
      <c r="F43" s="85"/>
      <c r="G43" s="85"/>
      <c r="H43" s="87"/>
      <c r="I43" s="75"/>
      <c r="J43" s="80"/>
    </row>
    <row r="44" customFormat="false" ht="19.5" hidden="false" customHeight="true" outlineLevel="0" collapsed="false">
      <c r="A44" s="58" t="s">
        <v>84</v>
      </c>
      <c r="B44" s="85" t="s">
        <v>85</v>
      </c>
      <c r="C44" s="85"/>
      <c r="D44" s="85"/>
      <c r="E44" s="85"/>
      <c r="F44" s="85"/>
      <c r="G44" s="85"/>
      <c r="H44" s="87"/>
      <c r="I44" s="75"/>
      <c r="J44" s="80"/>
    </row>
    <row r="45" customFormat="false" ht="19.5" hidden="false" customHeight="true" outlineLevel="0" collapsed="false">
      <c r="A45" s="58" t="s">
        <v>86</v>
      </c>
      <c r="B45" s="85" t="s">
        <v>87</v>
      </c>
      <c r="C45" s="85"/>
      <c r="D45" s="85"/>
      <c r="E45" s="85"/>
      <c r="F45" s="85"/>
      <c r="G45" s="85"/>
      <c r="H45" s="87"/>
      <c r="I45" s="75"/>
      <c r="J45" s="80"/>
    </row>
    <row r="46" customFormat="false" ht="19.5" hidden="false" customHeight="true" outlineLevel="0" collapsed="false">
      <c r="A46" s="88" t="s">
        <v>72</v>
      </c>
      <c r="B46" s="88"/>
      <c r="C46" s="88"/>
      <c r="D46" s="88"/>
      <c r="E46" s="88"/>
      <c r="F46" s="88"/>
      <c r="G46" s="88"/>
      <c r="H46" s="87"/>
      <c r="I46" s="89"/>
      <c r="J46" s="78"/>
    </row>
    <row r="47" customFormat="false" ht="19.5" hidden="false" customHeight="true" outlineLevel="0" collapsed="false">
      <c r="A47" s="67" t="s">
        <v>88</v>
      </c>
      <c r="B47" s="67"/>
      <c r="C47" s="67"/>
      <c r="D47" s="67"/>
      <c r="E47" s="67"/>
      <c r="F47" s="67"/>
      <c r="G47" s="67"/>
      <c r="H47" s="67"/>
      <c r="I47" s="67"/>
      <c r="J47" s="67"/>
    </row>
    <row r="48" customFormat="false" ht="19.5" hidden="false" customHeight="true" outlineLevel="0" collapsed="false">
      <c r="A48" s="68" t="n">
        <v>2</v>
      </c>
      <c r="B48" s="71" t="s">
        <v>89</v>
      </c>
      <c r="C48" s="71"/>
      <c r="D48" s="71"/>
      <c r="E48" s="71"/>
      <c r="F48" s="71"/>
      <c r="G48" s="71"/>
      <c r="H48" s="71"/>
      <c r="I48" s="71"/>
      <c r="J48" s="71" t="s">
        <v>6</v>
      </c>
    </row>
    <row r="49" customFormat="false" ht="19.5" hidden="false" customHeight="true" outlineLevel="0" collapsed="false">
      <c r="A49" s="58" t="s">
        <v>59</v>
      </c>
      <c r="B49" s="72" t="s">
        <v>90</v>
      </c>
      <c r="C49" s="72"/>
      <c r="D49" s="72"/>
      <c r="E49" s="72"/>
      <c r="F49" s="72"/>
      <c r="G49" s="72"/>
      <c r="H49" s="72"/>
      <c r="I49" s="72"/>
      <c r="J49" s="80"/>
    </row>
    <row r="50" customFormat="false" ht="19.5" hidden="false" customHeight="true" outlineLevel="0" collapsed="false">
      <c r="A50" s="58" t="s">
        <v>61</v>
      </c>
      <c r="B50" s="72" t="s">
        <v>91</v>
      </c>
      <c r="C50" s="72"/>
      <c r="D50" s="72"/>
      <c r="E50" s="72"/>
      <c r="F50" s="72"/>
      <c r="G50" s="72"/>
      <c r="H50" s="72"/>
      <c r="I50" s="72"/>
      <c r="J50" s="80"/>
    </row>
    <row r="51" customFormat="false" ht="19.5" hidden="false" customHeight="true" outlineLevel="0" collapsed="false">
      <c r="A51" s="90" t="s">
        <v>70</v>
      </c>
      <c r="B51" s="91" t="s">
        <v>92</v>
      </c>
      <c r="C51" s="91"/>
      <c r="D51" s="91"/>
      <c r="E51" s="91"/>
      <c r="F51" s="91"/>
      <c r="G51" s="91"/>
      <c r="H51" s="91"/>
      <c r="I51" s="91"/>
      <c r="J51" s="80"/>
      <c r="K51" s="106"/>
    </row>
    <row r="52" customFormat="false" ht="19.5" hidden="false" customHeight="true" outlineLevel="0" collapsed="false">
      <c r="A52" s="90" t="s">
        <v>78</v>
      </c>
      <c r="B52" s="91" t="s">
        <v>93</v>
      </c>
      <c r="C52" s="91"/>
      <c r="D52" s="91"/>
      <c r="E52" s="91"/>
      <c r="F52" s="91"/>
      <c r="G52" s="91"/>
      <c r="H52" s="91"/>
      <c r="I52" s="91"/>
      <c r="J52" s="80"/>
      <c r="K52" s="106"/>
    </row>
    <row r="53" customFormat="false" ht="19.5" hidden="false" customHeight="true" outlineLevel="0" collapsed="false">
      <c r="A53" s="77" t="s">
        <v>72</v>
      </c>
      <c r="B53" s="77"/>
      <c r="C53" s="77"/>
      <c r="D53" s="77"/>
      <c r="E53" s="77"/>
      <c r="F53" s="77"/>
      <c r="G53" s="77"/>
      <c r="H53" s="77"/>
      <c r="I53" s="77"/>
      <c r="J53" s="78"/>
    </row>
    <row r="54" customFormat="false" ht="19.5" hidden="false" customHeight="true" outlineLevel="0" collapsed="false">
      <c r="A54" s="67" t="s">
        <v>94</v>
      </c>
      <c r="B54" s="67"/>
      <c r="C54" s="67"/>
      <c r="D54" s="67"/>
      <c r="E54" s="67"/>
      <c r="F54" s="67"/>
      <c r="G54" s="67"/>
      <c r="H54" s="67"/>
      <c r="I54" s="67"/>
      <c r="J54" s="67"/>
    </row>
    <row r="55" customFormat="false" ht="19.5" hidden="false" customHeight="true" outlineLevel="0" collapsed="false">
      <c r="A55" s="68" t="n">
        <v>2</v>
      </c>
      <c r="B55" s="71"/>
      <c r="C55" s="71"/>
      <c r="D55" s="71"/>
      <c r="E55" s="71"/>
      <c r="F55" s="71"/>
      <c r="G55" s="71"/>
      <c r="H55" s="71"/>
      <c r="I55" s="71"/>
      <c r="J55" s="71" t="s">
        <v>6</v>
      </c>
    </row>
    <row r="56" customFormat="false" ht="19.5" hidden="false" customHeight="true" outlineLevel="0" collapsed="false">
      <c r="A56" s="58" t="s">
        <v>18</v>
      </c>
      <c r="B56" s="72" t="s">
        <v>66</v>
      </c>
      <c r="C56" s="72"/>
      <c r="D56" s="72"/>
      <c r="E56" s="72"/>
      <c r="F56" s="72"/>
      <c r="G56" s="72"/>
      <c r="H56" s="72"/>
      <c r="I56" s="72"/>
      <c r="J56" s="78"/>
    </row>
    <row r="57" customFormat="false" ht="19.5" hidden="false" customHeight="true" outlineLevel="0" collapsed="false">
      <c r="A57" s="58" t="s">
        <v>20</v>
      </c>
      <c r="B57" s="72" t="s">
        <v>74</v>
      </c>
      <c r="C57" s="72"/>
      <c r="D57" s="72"/>
      <c r="E57" s="72"/>
      <c r="F57" s="72"/>
      <c r="G57" s="72"/>
      <c r="H57" s="72"/>
      <c r="I57" s="72"/>
      <c r="J57" s="78"/>
    </row>
    <row r="58" customFormat="false" ht="19.5" hidden="false" customHeight="true" outlineLevel="0" collapsed="false">
      <c r="A58" s="90" t="s">
        <v>22</v>
      </c>
      <c r="B58" s="91" t="s">
        <v>89</v>
      </c>
      <c r="C58" s="91"/>
      <c r="D58" s="91"/>
      <c r="E58" s="91"/>
      <c r="F58" s="91"/>
      <c r="G58" s="91"/>
      <c r="H58" s="91"/>
      <c r="I58" s="91"/>
      <c r="J58" s="78"/>
    </row>
    <row r="59" customFormat="false" ht="19.5" hidden="false" customHeight="true" outlineLevel="0" collapsed="false">
      <c r="A59" s="93" t="s">
        <v>72</v>
      </c>
      <c r="B59" s="93"/>
      <c r="C59" s="93"/>
      <c r="D59" s="93"/>
      <c r="E59" s="93"/>
      <c r="F59" s="93"/>
      <c r="G59" s="93"/>
      <c r="H59" s="93"/>
      <c r="I59" s="93"/>
      <c r="J59" s="78"/>
    </row>
    <row r="60" customFormat="false" ht="19.5" hidden="false" customHeight="true" outlineLevel="0" collapsed="false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</row>
    <row r="61" customFormat="false" ht="19.5" hidden="false" customHeight="true" outlineLevel="0" collapsed="false">
      <c r="A61" s="68" t="n">
        <v>3</v>
      </c>
      <c r="B61" s="83" t="s">
        <v>96</v>
      </c>
      <c r="C61" s="83"/>
      <c r="D61" s="83"/>
      <c r="E61" s="83"/>
      <c r="F61" s="83"/>
      <c r="G61" s="83"/>
      <c r="H61" s="84"/>
      <c r="I61" s="70" t="s">
        <v>58</v>
      </c>
      <c r="J61" s="71" t="s">
        <v>6</v>
      </c>
    </row>
    <row r="62" customFormat="false" ht="19.5" hidden="false" customHeight="true" outlineLevel="0" collapsed="false">
      <c r="A62" s="58" t="s">
        <v>59</v>
      </c>
      <c r="B62" s="85" t="s">
        <v>97</v>
      </c>
      <c r="C62" s="85"/>
      <c r="D62" s="85"/>
      <c r="E62" s="85"/>
      <c r="F62" s="85"/>
      <c r="G62" s="85"/>
      <c r="H62" s="60"/>
      <c r="I62" s="75"/>
      <c r="J62" s="80"/>
    </row>
    <row r="63" customFormat="false" ht="19.5" hidden="false" customHeight="true" outlineLevel="0" collapsed="false">
      <c r="A63" s="58" t="s">
        <v>61</v>
      </c>
      <c r="B63" s="85" t="s">
        <v>98</v>
      </c>
      <c r="C63" s="85"/>
      <c r="D63" s="85"/>
      <c r="E63" s="85"/>
      <c r="F63" s="85"/>
      <c r="G63" s="85"/>
      <c r="H63" s="86"/>
      <c r="I63" s="94"/>
      <c r="J63" s="80"/>
    </row>
    <row r="64" customFormat="false" ht="19.5" hidden="false" customHeight="true" outlineLevel="0" collapsed="false">
      <c r="A64" s="58" t="s">
        <v>70</v>
      </c>
      <c r="B64" s="85" t="s">
        <v>99</v>
      </c>
      <c r="C64" s="85"/>
      <c r="D64" s="85"/>
      <c r="E64" s="85"/>
      <c r="F64" s="85"/>
      <c r="G64" s="85"/>
      <c r="H64" s="87"/>
      <c r="I64" s="94"/>
      <c r="J64" s="94"/>
    </row>
    <row r="65" customFormat="false" ht="19.5" hidden="false" customHeight="true" outlineLevel="0" collapsed="false">
      <c r="A65" s="58" t="s">
        <v>78</v>
      </c>
      <c r="B65" s="85" t="s">
        <v>100</v>
      </c>
      <c r="C65" s="85"/>
      <c r="D65" s="85"/>
      <c r="E65" s="85"/>
      <c r="F65" s="85"/>
      <c r="G65" s="85"/>
      <c r="H65" s="87"/>
      <c r="I65" s="75"/>
      <c r="J65" s="80"/>
      <c r="K65" s="95"/>
    </row>
    <row r="66" customFormat="false" ht="19.5" hidden="false" customHeight="true" outlineLevel="0" collapsed="false">
      <c r="A66" s="58" t="s">
        <v>80</v>
      </c>
      <c r="B66" s="85" t="s">
        <v>101</v>
      </c>
      <c r="C66" s="85"/>
      <c r="D66" s="85"/>
      <c r="E66" s="85"/>
      <c r="F66" s="85"/>
      <c r="G66" s="85"/>
      <c r="H66" s="87"/>
      <c r="I66" s="94"/>
      <c r="J66" s="80"/>
    </row>
    <row r="67" customFormat="false" ht="19.5" hidden="false" customHeight="true" outlineLevel="0" collapsed="false">
      <c r="A67" s="58" t="s">
        <v>82</v>
      </c>
      <c r="B67" s="85" t="s">
        <v>102</v>
      </c>
      <c r="C67" s="85"/>
      <c r="D67" s="85"/>
      <c r="E67" s="85"/>
      <c r="F67" s="85"/>
      <c r="G67" s="85"/>
      <c r="H67" s="87"/>
      <c r="I67" s="75"/>
      <c r="J67" s="80"/>
    </row>
    <row r="68" customFormat="false" ht="19.5" hidden="false" customHeight="true" outlineLevel="0" collapsed="false">
      <c r="A68" s="88" t="s">
        <v>72</v>
      </c>
      <c r="B68" s="88"/>
      <c r="C68" s="88"/>
      <c r="D68" s="88"/>
      <c r="E68" s="88"/>
      <c r="F68" s="88"/>
      <c r="G68" s="88"/>
      <c r="H68" s="87"/>
      <c r="I68" s="94"/>
      <c r="J68" s="78"/>
    </row>
    <row r="69" customFormat="false" ht="19.5" hidden="false" customHeight="true" outlineLevel="0" collapsed="false">
      <c r="A69" s="67" t="s">
        <v>103</v>
      </c>
      <c r="B69" s="67"/>
      <c r="C69" s="67"/>
      <c r="D69" s="67"/>
      <c r="E69" s="67"/>
      <c r="F69" s="67"/>
      <c r="G69" s="67"/>
      <c r="H69" s="67"/>
      <c r="I69" s="67"/>
      <c r="J69" s="67"/>
    </row>
    <row r="70" customFormat="false" ht="19.5" hidden="false" customHeight="true" outlineLevel="0" collapsed="false">
      <c r="A70" s="67" t="s">
        <v>104</v>
      </c>
      <c r="B70" s="67"/>
      <c r="C70" s="67"/>
      <c r="D70" s="67"/>
      <c r="E70" s="67"/>
      <c r="F70" s="67"/>
      <c r="G70" s="67"/>
      <c r="H70" s="67"/>
      <c r="I70" s="67"/>
      <c r="J70" s="67"/>
    </row>
    <row r="71" customFormat="false" ht="19.5" hidden="false" customHeight="true" outlineLevel="0" collapsed="false">
      <c r="A71" s="68" t="s">
        <v>105</v>
      </c>
      <c r="B71" s="69" t="s">
        <v>106</v>
      </c>
      <c r="C71" s="69"/>
      <c r="D71" s="69"/>
      <c r="E71" s="69"/>
      <c r="F71" s="69"/>
      <c r="G71" s="69"/>
      <c r="H71" s="69"/>
      <c r="I71" s="69"/>
      <c r="J71" s="71" t="s">
        <v>6</v>
      </c>
    </row>
    <row r="72" customFormat="false" ht="19.5" hidden="false" customHeight="true" outlineLevel="0" collapsed="false">
      <c r="A72" s="58" t="s">
        <v>59</v>
      </c>
      <c r="B72" s="79" t="s">
        <v>107</v>
      </c>
      <c r="C72" s="79"/>
      <c r="D72" s="79"/>
      <c r="E72" s="79"/>
      <c r="F72" s="79"/>
      <c r="G72" s="79"/>
      <c r="H72" s="79"/>
      <c r="I72" s="79"/>
      <c r="J72" s="80"/>
    </row>
    <row r="73" customFormat="false" ht="19.5" hidden="false" customHeight="true" outlineLevel="0" collapsed="false">
      <c r="A73" s="58" t="s">
        <v>61</v>
      </c>
      <c r="B73" s="72" t="s">
        <v>106</v>
      </c>
      <c r="C73" s="72"/>
      <c r="D73" s="72"/>
      <c r="E73" s="72"/>
      <c r="F73" s="72"/>
      <c r="G73" s="72"/>
      <c r="H73" s="72"/>
      <c r="I73" s="72"/>
      <c r="J73" s="80"/>
    </row>
    <row r="74" customFormat="false" ht="19.5" hidden="false" customHeight="true" outlineLevel="0" collapsed="false">
      <c r="A74" s="58" t="s">
        <v>70</v>
      </c>
      <c r="B74" s="96" t="s">
        <v>108</v>
      </c>
      <c r="C74" s="97"/>
      <c r="D74" s="97"/>
      <c r="E74" s="97"/>
      <c r="F74" s="97"/>
      <c r="G74" s="97"/>
      <c r="H74" s="97"/>
      <c r="I74" s="98"/>
      <c r="J74" s="80"/>
    </row>
    <row r="75" customFormat="false" ht="19.5" hidden="false" customHeight="true" outlineLevel="0" collapsed="false">
      <c r="A75" s="58" t="s">
        <v>78</v>
      </c>
      <c r="B75" s="72" t="s">
        <v>109</v>
      </c>
      <c r="C75" s="72"/>
      <c r="D75" s="72"/>
      <c r="E75" s="72"/>
      <c r="F75" s="72"/>
      <c r="G75" s="72"/>
      <c r="H75" s="72"/>
      <c r="I75" s="72"/>
      <c r="J75" s="80"/>
    </row>
    <row r="76" customFormat="false" ht="19.5" hidden="false" customHeight="true" outlineLevel="0" collapsed="false">
      <c r="A76" s="58" t="s">
        <v>80</v>
      </c>
      <c r="B76" s="31" t="s">
        <v>110</v>
      </c>
      <c r="C76" s="31"/>
      <c r="D76" s="31"/>
      <c r="E76" s="31"/>
      <c r="F76" s="31"/>
      <c r="G76" s="31"/>
      <c r="H76" s="31"/>
      <c r="I76" s="31"/>
      <c r="J76" s="80"/>
    </row>
    <row r="77" customFormat="false" ht="19.5" hidden="false" customHeight="true" outlineLevel="0" collapsed="false">
      <c r="A77" s="58" t="s">
        <v>82</v>
      </c>
      <c r="B77" s="72" t="s">
        <v>111</v>
      </c>
      <c r="C77" s="72"/>
      <c r="D77" s="72"/>
      <c r="E77" s="72"/>
      <c r="F77" s="72"/>
      <c r="G77" s="72"/>
      <c r="H77" s="72"/>
      <c r="I77" s="72"/>
      <c r="J77" s="80"/>
    </row>
    <row r="78" customFormat="false" ht="19.5" hidden="false" customHeight="true" outlineLevel="0" collapsed="false">
      <c r="A78" s="81" t="s">
        <v>69</v>
      </c>
      <c r="B78" s="81"/>
      <c r="C78" s="81"/>
      <c r="D78" s="81"/>
      <c r="E78" s="81"/>
      <c r="F78" s="81"/>
      <c r="G78" s="81"/>
      <c r="H78" s="81"/>
      <c r="I78" s="81"/>
      <c r="J78" s="78"/>
    </row>
    <row r="79" customFormat="false" ht="19.5" hidden="false" customHeight="true" outlineLevel="0" collapsed="false">
      <c r="A79" s="58" t="s">
        <v>84</v>
      </c>
      <c r="B79" s="79" t="s">
        <v>112</v>
      </c>
      <c r="C79" s="79"/>
      <c r="D79" s="79"/>
      <c r="E79" s="79"/>
      <c r="F79" s="79"/>
      <c r="G79" s="79"/>
      <c r="H79" s="79"/>
      <c r="I79" s="79"/>
      <c r="J79" s="80"/>
    </row>
    <row r="80" customFormat="false" ht="32.25" hidden="false" customHeight="true" outlineLevel="0" collapsed="false">
      <c r="A80" s="58" t="s">
        <v>86</v>
      </c>
      <c r="B80" s="64" t="s">
        <v>113</v>
      </c>
      <c r="C80" s="64"/>
      <c r="D80" s="64"/>
      <c r="E80" s="64"/>
      <c r="F80" s="64"/>
      <c r="G80" s="64"/>
      <c r="H80" s="64"/>
      <c r="I80" s="64"/>
      <c r="J80" s="80"/>
    </row>
    <row r="81" customFormat="false" ht="19.5" hidden="false" customHeight="true" outlineLevel="0" collapsed="false">
      <c r="A81" s="81" t="s">
        <v>69</v>
      </c>
      <c r="B81" s="81"/>
      <c r="C81" s="81"/>
      <c r="D81" s="81"/>
      <c r="E81" s="81"/>
      <c r="F81" s="81"/>
      <c r="G81" s="81"/>
      <c r="H81" s="81"/>
      <c r="I81" s="81"/>
      <c r="J81" s="78"/>
    </row>
    <row r="82" customFormat="false" ht="19.5" hidden="false" customHeight="true" outlineLevel="0" collapsed="false">
      <c r="A82" s="77" t="s">
        <v>72</v>
      </c>
      <c r="B82" s="77"/>
      <c r="C82" s="77"/>
      <c r="D82" s="77"/>
      <c r="E82" s="77"/>
      <c r="F82" s="77"/>
      <c r="G82" s="77"/>
      <c r="H82" s="77"/>
      <c r="I82" s="77"/>
      <c r="J82" s="78"/>
    </row>
    <row r="83" customFormat="false" ht="19.5" hidden="false" customHeight="true" outlineLevel="0" collapsed="false">
      <c r="A83" s="67" t="s">
        <v>114</v>
      </c>
      <c r="B83" s="67"/>
      <c r="C83" s="67"/>
      <c r="D83" s="67"/>
      <c r="E83" s="67"/>
      <c r="F83" s="67"/>
      <c r="G83" s="67"/>
      <c r="H83" s="67"/>
      <c r="I83" s="67"/>
      <c r="J83" s="67"/>
    </row>
    <row r="84" customFormat="false" ht="19.5" hidden="false" customHeight="true" outlineLevel="0" collapsed="false">
      <c r="A84" s="68" t="s">
        <v>115</v>
      </c>
      <c r="B84" s="69" t="s">
        <v>116</v>
      </c>
      <c r="C84" s="69"/>
      <c r="D84" s="69"/>
      <c r="E84" s="69"/>
      <c r="F84" s="69"/>
      <c r="G84" s="69"/>
      <c r="H84" s="69"/>
      <c r="I84" s="69"/>
      <c r="J84" s="71" t="s">
        <v>6</v>
      </c>
    </row>
    <row r="85" customFormat="false" ht="19.5" hidden="false" customHeight="true" outlineLevel="0" collapsed="false">
      <c r="A85" s="58" t="s">
        <v>59</v>
      </c>
      <c r="B85" s="79" t="s">
        <v>117</v>
      </c>
      <c r="C85" s="79"/>
      <c r="D85" s="79"/>
      <c r="E85" s="79"/>
      <c r="F85" s="79"/>
      <c r="G85" s="79"/>
      <c r="H85" s="79"/>
      <c r="I85" s="79"/>
      <c r="J85" s="80"/>
    </row>
    <row r="86" customFormat="false" ht="19.5" hidden="false" customHeight="true" outlineLevel="0" collapsed="false">
      <c r="A86" s="81" t="s">
        <v>72</v>
      </c>
      <c r="B86" s="81"/>
      <c r="C86" s="81"/>
      <c r="D86" s="81"/>
      <c r="E86" s="81"/>
      <c r="F86" s="81"/>
      <c r="G86" s="81"/>
      <c r="H86" s="81"/>
      <c r="I86" s="81"/>
      <c r="J86" s="78"/>
    </row>
    <row r="87" customFormat="false" ht="19.5" hidden="false" customHeight="true" outlineLevel="0" collapsed="false">
      <c r="A87" s="67" t="s">
        <v>118</v>
      </c>
      <c r="B87" s="67"/>
      <c r="C87" s="67"/>
      <c r="D87" s="67"/>
      <c r="E87" s="67"/>
      <c r="F87" s="67"/>
      <c r="G87" s="67"/>
      <c r="H87" s="67"/>
      <c r="I87" s="67"/>
      <c r="J87" s="67"/>
    </row>
    <row r="88" customFormat="false" ht="19.5" hidden="false" customHeight="true" outlineLevel="0" collapsed="false">
      <c r="A88" s="68" t="n">
        <v>4</v>
      </c>
      <c r="B88" s="71" t="s">
        <v>119</v>
      </c>
      <c r="C88" s="71"/>
      <c r="D88" s="71"/>
      <c r="E88" s="71"/>
      <c r="F88" s="71"/>
      <c r="G88" s="71"/>
      <c r="H88" s="71"/>
      <c r="I88" s="71"/>
      <c r="J88" s="71" t="s">
        <v>6</v>
      </c>
    </row>
    <row r="89" customFormat="false" ht="19.5" hidden="false" customHeight="true" outlineLevel="0" collapsed="false">
      <c r="A89" s="58" t="s">
        <v>105</v>
      </c>
      <c r="B89" s="72" t="s">
        <v>120</v>
      </c>
      <c r="C89" s="72"/>
      <c r="D89" s="72"/>
      <c r="E89" s="72"/>
      <c r="F89" s="72"/>
      <c r="G89" s="72"/>
      <c r="H89" s="72"/>
      <c r="I89" s="72"/>
      <c r="J89" s="78"/>
    </row>
    <row r="90" customFormat="false" ht="19.5" hidden="false" customHeight="true" outlineLevel="0" collapsed="false">
      <c r="A90" s="58" t="s">
        <v>115</v>
      </c>
      <c r="B90" s="72" t="s">
        <v>116</v>
      </c>
      <c r="C90" s="72"/>
      <c r="D90" s="72"/>
      <c r="E90" s="72"/>
      <c r="F90" s="72"/>
      <c r="G90" s="72"/>
      <c r="H90" s="72"/>
      <c r="I90" s="72"/>
      <c r="J90" s="78"/>
    </row>
    <row r="91" customFormat="false" ht="19.5" hidden="false" customHeight="true" outlineLevel="0" collapsed="false">
      <c r="A91" s="93" t="s">
        <v>72</v>
      </c>
      <c r="B91" s="93"/>
      <c r="C91" s="93"/>
      <c r="D91" s="93"/>
      <c r="E91" s="93"/>
      <c r="F91" s="93"/>
      <c r="G91" s="93"/>
      <c r="H91" s="93"/>
      <c r="I91" s="93"/>
      <c r="J91" s="78"/>
    </row>
    <row r="92" customFormat="false" ht="19.5" hidden="false" customHeight="true" outlineLevel="0" collapsed="false">
      <c r="A92" s="67" t="s">
        <v>121</v>
      </c>
      <c r="B92" s="67"/>
      <c r="C92" s="67"/>
      <c r="D92" s="67"/>
      <c r="E92" s="67"/>
      <c r="F92" s="67"/>
      <c r="G92" s="67"/>
      <c r="H92" s="67"/>
      <c r="I92" s="67"/>
      <c r="J92" s="67"/>
    </row>
    <row r="93" customFormat="false" ht="19.5" hidden="false" customHeight="true" outlineLevel="0" collapsed="false">
      <c r="A93" s="68" t="n">
        <v>5</v>
      </c>
      <c r="B93" s="71" t="s">
        <v>122</v>
      </c>
      <c r="C93" s="71"/>
      <c r="D93" s="71"/>
      <c r="E93" s="71"/>
      <c r="F93" s="71"/>
      <c r="G93" s="71"/>
      <c r="H93" s="71"/>
      <c r="I93" s="71"/>
      <c r="J93" s="71" t="s">
        <v>6</v>
      </c>
    </row>
    <row r="94" customFormat="false" ht="19.5" hidden="false" customHeight="true" outlineLevel="0" collapsed="false">
      <c r="A94" s="58" t="s">
        <v>59</v>
      </c>
      <c r="B94" s="72" t="s">
        <v>123</v>
      </c>
      <c r="C94" s="72"/>
      <c r="D94" s="72"/>
      <c r="E94" s="72"/>
      <c r="F94" s="72"/>
      <c r="G94" s="72"/>
      <c r="H94" s="72"/>
      <c r="I94" s="72"/>
      <c r="J94" s="80"/>
    </row>
    <row r="95" customFormat="false" ht="19.5" hidden="false" customHeight="true" outlineLevel="0" collapsed="false">
      <c r="A95" s="58" t="s">
        <v>61</v>
      </c>
      <c r="B95" s="72" t="s">
        <v>124</v>
      </c>
      <c r="C95" s="72"/>
      <c r="D95" s="72"/>
      <c r="E95" s="72"/>
      <c r="F95" s="72"/>
      <c r="G95" s="72"/>
      <c r="H95" s="72"/>
      <c r="I95" s="72"/>
      <c r="J95" s="80"/>
    </row>
    <row r="96" customFormat="false" ht="19.5" hidden="false" customHeight="true" outlineLevel="0" collapsed="false">
      <c r="A96" s="58" t="s">
        <v>70</v>
      </c>
      <c r="B96" s="72" t="s">
        <v>125</v>
      </c>
      <c r="C96" s="72"/>
      <c r="D96" s="72"/>
      <c r="E96" s="72"/>
      <c r="F96" s="72"/>
      <c r="G96" s="72"/>
      <c r="H96" s="72"/>
      <c r="I96" s="72"/>
      <c r="J96" s="80"/>
    </row>
    <row r="97" customFormat="false" ht="19.5" hidden="false" customHeight="true" outlineLevel="0" collapsed="false">
      <c r="A97" s="58" t="s">
        <v>78</v>
      </c>
      <c r="B97" s="72" t="s">
        <v>126</v>
      </c>
      <c r="C97" s="72"/>
      <c r="D97" s="72"/>
      <c r="E97" s="72"/>
      <c r="F97" s="72"/>
      <c r="G97" s="72"/>
      <c r="H97" s="72"/>
      <c r="I97" s="72"/>
      <c r="J97" s="80"/>
    </row>
    <row r="98" customFormat="false" ht="19.5" hidden="false" customHeight="true" outlineLevel="0" collapsed="false">
      <c r="A98" s="77" t="s">
        <v>72</v>
      </c>
      <c r="B98" s="77"/>
      <c r="C98" s="77"/>
      <c r="D98" s="77"/>
      <c r="E98" s="77"/>
      <c r="F98" s="77"/>
      <c r="G98" s="77"/>
      <c r="H98" s="77"/>
      <c r="I98" s="77"/>
      <c r="J98" s="78"/>
    </row>
    <row r="99" customFormat="false" ht="19.5" hidden="false" customHeight="true" outlineLevel="0" collapsed="false">
      <c r="A99" s="82" t="s">
        <v>127</v>
      </c>
      <c r="B99" s="82"/>
      <c r="C99" s="82"/>
      <c r="D99" s="82"/>
      <c r="E99" s="82"/>
      <c r="F99" s="82"/>
      <c r="G99" s="82"/>
      <c r="H99" s="82"/>
      <c r="I99" s="82"/>
      <c r="J99" s="82"/>
    </row>
    <row r="100" customFormat="false" ht="19.5" hidden="false" customHeight="true" outlineLevel="0" collapsed="false">
      <c r="A100" s="68"/>
      <c r="B100" s="83" t="s">
        <v>128</v>
      </c>
      <c r="C100" s="83"/>
      <c r="D100" s="83"/>
      <c r="E100" s="83"/>
      <c r="F100" s="83"/>
      <c r="G100" s="83"/>
      <c r="H100" s="84"/>
      <c r="I100" s="70" t="s">
        <v>58</v>
      </c>
      <c r="J100" s="71" t="s">
        <v>6</v>
      </c>
    </row>
    <row r="101" customFormat="false" ht="19.5" hidden="false" customHeight="true" outlineLevel="0" collapsed="false">
      <c r="A101" s="58" t="s">
        <v>59</v>
      </c>
      <c r="B101" s="85" t="s">
        <v>129</v>
      </c>
      <c r="C101" s="85"/>
      <c r="D101" s="85"/>
      <c r="E101" s="85"/>
      <c r="F101" s="85"/>
      <c r="G101" s="85"/>
      <c r="H101" s="60"/>
      <c r="I101" s="75"/>
      <c r="J101" s="80"/>
    </row>
    <row r="102" customFormat="false" ht="19.5" hidden="false" customHeight="true" outlineLevel="0" collapsed="false">
      <c r="A102" s="58" t="s">
        <v>61</v>
      </c>
      <c r="B102" s="85" t="s">
        <v>130</v>
      </c>
      <c r="C102" s="85"/>
      <c r="D102" s="85"/>
      <c r="E102" s="85"/>
      <c r="F102" s="85"/>
      <c r="G102" s="85"/>
      <c r="H102" s="86"/>
      <c r="I102" s="75"/>
      <c r="J102" s="80"/>
    </row>
    <row r="103" customFormat="false" ht="19.5" hidden="false" customHeight="true" outlineLevel="0" collapsed="false">
      <c r="A103" s="58"/>
      <c r="B103" s="85" t="s">
        <v>131</v>
      </c>
      <c r="C103" s="85"/>
      <c r="D103" s="85"/>
      <c r="E103" s="85"/>
      <c r="F103" s="85"/>
      <c r="G103" s="85"/>
      <c r="H103" s="87"/>
      <c r="I103" s="94"/>
      <c r="J103" s="99"/>
    </row>
    <row r="104" customFormat="false" ht="19.5" hidden="false" customHeight="true" outlineLevel="0" collapsed="false">
      <c r="A104" s="58" t="s">
        <v>70</v>
      </c>
      <c r="B104" s="85" t="s">
        <v>132</v>
      </c>
      <c r="C104" s="85"/>
      <c r="D104" s="85"/>
      <c r="E104" s="85"/>
      <c r="F104" s="85"/>
      <c r="G104" s="85"/>
      <c r="H104" s="87"/>
      <c r="I104" s="94"/>
      <c r="J104" s="62"/>
    </row>
    <row r="105" customFormat="false" ht="19.5" hidden="false" customHeight="true" outlineLevel="0" collapsed="false">
      <c r="A105" s="58"/>
      <c r="B105" s="85" t="s">
        <v>133</v>
      </c>
      <c r="C105" s="85"/>
      <c r="D105" s="85"/>
      <c r="E105" s="85"/>
      <c r="F105" s="85"/>
      <c r="G105" s="85"/>
      <c r="H105" s="87"/>
      <c r="I105" s="94"/>
      <c r="J105" s="100"/>
      <c r="K105" s="95"/>
    </row>
    <row r="106" customFormat="false" ht="19.5" hidden="false" customHeight="true" outlineLevel="0" collapsed="false">
      <c r="A106" s="58"/>
      <c r="B106" s="85" t="s">
        <v>134</v>
      </c>
      <c r="C106" s="85"/>
      <c r="D106" s="85"/>
      <c r="E106" s="85"/>
      <c r="F106" s="85"/>
      <c r="G106" s="85"/>
      <c r="H106" s="87"/>
      <c r="I106" s="94"/>
      <c r="J106" s="99"/>
    </row>
    <row r="107" customFormat="false" ht="19.5" hidden="false" customHeight="true" outlineLevel="0" collapsed="false">
      <c r="A107" s="58" t="s">
        <v>135</v>
      </c>
      <c r="B107" s="85" t="s">
        <v>136</v>
      </c>
      <c r="C107" s="85"/>
      <c r="D107" s="85"/>
      <c r="E107" s="85"/>
      <c r="F107" s="85"/>
      <c r="G107" s="85"/>
      <c r="H107" s="87"/>
      <c r="I107" s="94"/>
      <c r="J107" s="62"/>
    </row>
    <row r="108" customFormat="false" ht="19.5" hidden="false" customHeight="true" outlineLevel="0" collapsed="false">
      <c r="A108" s="58"/>
      <c r="B108" s="85" t="s">
        <v>137</v>
      </c>
      <c r="C108" s="85"/>
      <c r="D108" s="85"/>
      <c r="E108" s="85"/>
      <c r="F108" s="85"/>
      <c r="G108" s="85"/>
      <c r="H108" s="87"/>
      <c r="I108" s="75"/>
      <c r="J108" s="80"/>
    </row>
    <row r="109" customFormat="false" ht="19.5" hidden="false" customHeight="true" outlineLevel="0" collapsed="false">
      <c r="A109" s="58"/>
      <c r="B109" s="85" t="s">
        <v>138</v>
      </c>
      <c r="C109" s="85"/>
      <c r="D109" s="85"/>
      <c r="E109" s="85"/>
      <c r="F109" s="85"/>
      <c r="G109" s="85"/>
      <c r="H109" s="87"/>
      <c r="I109" s="75"/>
      <c r="J109" s="80"/>
    </row>
    <row r="110" customFormat="false" ht="19.5" hidden="false" customHeight="true" outlineLevel="0" collapsed="false">
      <c r="A110" s="58" t="s">
        <v>139</v>
      </c>
      <c r="B110" s="85" t="s">
        <v>140</v>
      </c>
      <c r="C110" s="85"/>
      <c r="D110" s="85"/>
      <c r="E110" s="85"/>
      <c r="F110" s="85"/>
      <c r="G110" s="85"/>
      <c r="H110" s="87"/>
      <c r="I110" s="94"/>
      <c r="J110" s="62"/>
    </row>
    <row r="111" customFormat="false" ht="19.5" hidden="false" customHeight="true" outlineLevel="0" collapsed="false">
      <c r="A111" s="58"/>
      <c r="B111" s="85" t="s">
        <v>141</v>
      </c>
      <c r="C111" s="85"/>
      <c r="D111" s="85"/>
      <c r="E111" s="85"/>
      <c r="F111" s="85"/>
      <c r="G111" s="85"/>
      <c r="H111" s="87"/>
      <c r="I111" s="75"/>
      <c r="J111" s="80"/>
    </row>
    <row r="112" customFormat="false" ht="19.5" hidden="false" customHeight="true" outlineLevel="0" collapsed="false">
      <c r="A112" s="58" t="s">
        <v>78</v>
      </c>
      <c r="B112" s="85" t="s">
        <v>142</v>
      </c>
      <c r="C112" s="85"/>
      <c r="D112" s="85"/>
      <c r="E112" s="85"/>
      <c r="F112" s="85"/>
      <c r="G112" s="85"/>
      <c r="H112" s="87"/>
      <c r="I112" s="75"/>
      <c r="J112" s="80"/>
    </row>
    <row r="113" customFormat="false" ht="19.5" hidden="false" customHeight="true" outlineLevel="0" collapsed="false">
      <c r="A113" s="88" t="s">
        <v>72</v>
      </c>
      <c r="B113" s="88"/>
      <c r="C113" s="88"/>
      <c r="D113" s="88"/>
      <c r="E113" s="88"/>
      <c r="F113" s="88"/>
      <c r="G113" s="88"/>
      <c r="H113" s="87"/>
      <c r="I113" s="101"/>
      <c r="J113" s="78"/>
    </row>
    <row r="114" customFormat="false" ht="25.5" hidden="false" customHeight="true" outlineLevel="0" collapsed="false">
      <c r="A114" s="67" t="s">
        <v>143</v>
      </c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21.75" hidden="false" customHeight="true" outlineLevel="0" collapsed="false">
      <c r="A115" s="71"/>
      <c r="B115" s="102" t="s">
        <v>144</v>
      </c>
      <c r="C115" s="102"/>
      <c r="D115" s="102"/>
      <c r="E115" s="102"/>
      <c r="F115" s="102"/>
      <c r="G115" s="102"/>
      <c r="H115" s="102"/>
      <c r="I115" s="102"/>
      <c r="J115" s="69" t="s">
        <v>6</v>
      </c>
    </row>
    <row r="116" customFormat="false" ht="19.5" hidden="false" customHeight="true" outlineLevel="0" collapsed="false">
      <c r="A116" s="62" t="s">
        <v>59</v>
      </c>
      <c r="B116" s="64" t="s">
        <v>145</v>
      </c>
      <c r="C116" s="64"/>
      <c r="D116" s="64"/>
      <c r="E116" s="64"/>
      <c r="F116" s="64"/>
      <c r="G116" s="64"/>
      <c r="H116" s="64"/>
      <c r="I116" s="64"/>
      <c r="J116" s="80"/>
    </row>
    <row r="117" customFormat="false" ht="21.75" hidden="false" customHeight="true" outlineLevel="0" collapsed="false">
      <c r="A117" s="62" t="s">
        <v>61</v>
      </c>
      <c r="B117" s="64" t="s">
        <v>146</v>
      </c>
      <c r="C117" s="64"/>
      <c r="D117" s="64"/>
      <c r="E117" s="64"/>
      <c r="F117" s="64"/>
      <c r="G117" s="64"/>
      <c r="H117" s="64"/>
      <c r="I117" s="64"/>
      <c r="J117" s="80"/>
    </row>
    <row r="118" customFormat="false" ht="21" hidden="false" customHeight="true" outlineLevel="0" collapsed="false">
      <c r="A118" s="62" t="s">
        <v>70</v>
      </c>
      <c r="B118" s="64" t="s">
        <v>147</v>
      </c>
      <c r="C118" s="64"/>
      <c r="D118" s="64"/>
      <c r="E118" s="64"/>
      <c r="F118" s="64"/>
      <c r="G118" s="64"/>
      <c r="H118" s="64"/>
      <c r="I118" s="64"/>
      <c r="J118" s="80"/>
    </row>
    <row r="119" customFormat="false" ht="19.5" hidden="false" customHeight="true" outlineLevel="0" collapsed="false">
      <c r="A119" s="62" t="s">
        <v>78</v>
      </c>
      <c r="B119" s="64" t="s">
        <v>148</v>
      </c>
      <c r="C119" s="64"/>
      <c r="D119" s="64"/>
      <c r="E119" s="64"/>
      <c r="F119" s="64"/>
      <c r="G119" s="64"/>
      <c r="H119" s="64"/>
      <c r="I119" s="64"/>
      <c r="J119" s="80"/>
    </row>
    <row r="120" customFormat="false" ht="25.5" hidden="false" customHeight="true" outlineLevel="0" collapsed="false">
      <c r="A120" s="62" t="s">
        <v>80</v>
      </c>
      <c r="B120" s="64" t="s">
        <v>149</v>
      </c>
      <c r="C120" s="64"/>
      <c r="D120" s="64"/>
      <c r="E120" s="64"/>
      <c r="F120" s="64"/>
      <c r="G120" s="64"/>
      <c r="H120" s="64"/>
      <c r="I120" s="64"/>
      <c r="J120" s="80"/>
    </row>
    <row r="121" customFormat="false" ht="20.25" hidden="false" customHeight="true" outlineLevel="0" collapsed="false">
      <c r="A121" s="77" t="s">
        <v>150</v>
      </c>
      <c r="B121" s="77"/>
      <c r="C121" s="77"/>
      <c r="D121" s="77"/>
      <c r="E121" s="77"/>
      <c r="F121" s="77"/>
      <c r="G121" s="77"/>
      <c r="H121" s="77"/>
      <c r="I121" s="77"/>
      <c r="J121" s="78"/>
    </row>
    <row r="122" customFormat="false" ht="20.25" hidden="false" customHeight="true" outlineLevel="0" collapsed="false">
      <c r="A122" s="62" t="s">
        <v>82</v>
      </c>
      <c r="B122" s="64" t="s">
        <v>151</v>
      </c>
      <c r="C122" s="64"/>
      <c r="D122" s="64"/>
      <c r="E122" s="64"/>
      <c r="F122" s="64"/>
      <c r="G122" s="64"/>
      <c r="H122" s="64"/>
      <c r="I122" s="64"/>
      <c r="J122" s="80"/>
    </row>
    <row r="123" customFormat="false" ht="20.25" hidden="false" customHeight="true" outlineLevel="0" collapsed="false">
      <c r="A123" s="77" t="s">
        <v>152</v>
      </c>
      <c r="B123" s="77"/>
      <c r="C123" s="77"/>
      <c r="D123" s="77"/>
      <c r="E123" s="77"/>
      <c r="F123" s="77"/>
      <c r="G123" s="77"/>
      <c r="H123" s="77"/>
      <c r="I123" s="77"/>
      <c r="J123" s="78"/>
    </row>
    <row r="124" customFormat="false" ht="20.25" hidden="false" customHeight="true" outlineLevel="0" collapsed="false"/>
    <row r="125" customFormat="false" ht="20.25" hidden="false" customHeight="true" outlineLevel="0" collapsed="false"/>
  </sheetData>
  <mergeCells count="128">
    <mergeCell ref="A1:J1"/>
    <mergeCell ref="A2:J2"/>
    <mergeCell ref="A3:J3"/>
    <mergeCell ref="A4:J4"/>
    <mergeCell ref="A6:C6"/>
    <mergeCell ref="D6:F6"/>
    <mergeCell ref="A7:C7"/>
    <mergeCell ref="D7:F7"/>
    <mergeCell ref="A8:D8"/>
    <mergeCell ref="E8:F8"/>
    <mergeCell ref="D9:E9"/>
    <mergeCell ref="G10:I10"/>
    <mergeCell ref="A11:C11"/>
    <mergeCell ref="D11:F11"/>
    <mergeCell ref="G11:I11"/>
    <mergeCell ref="A12:C12"/>
    <mergeCell ref="D12:E12"/>
    <mergeCell ref="A13:C13"/>
    <mergeCell ref="D13:E13"/>
    <mergeCell ref="A14:B14"/>
    <mergeCell ref="D14:E14"/>
    <mergeCell ref="G15:I15"/>
    <mergeCell ref="A16:J16"/>
    <mergeCell ref="A17:J17"/>
    <mergeCell ref="A18:J18"/>
    <mergeCell ref="B19:I19"/>
    <mergeCell ref="B20:I20"/>
    <mergeCell ref="B21:I21"/>
    <mergeCell ref="B22:I22"/>
    <mergeCell ref="A23:J23"/>
    <mergeCell ref="B24:G24"/>
    <mergeCell ref="B25:H25"/>
    <mergeCell ref="B26:G26"/>
    <mergeCell ref="B27:H27"/>
    <mergeCell ref="A28:J28"/>
    <mergeCell ref="A29:J29"/>
    <mergeCell ref="B30:I30"/>
    <mergeCell ref="B31:I31"/>
    <mergeCell ref="B32:I32"/>
    <mergeCell ref="A33:I33"/>
    <mergeCell ref="B34:I34"/>
    <mergeCell ref="A35:I35"/>
    <mergeCell ref="A36:J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A46:G46"/>
    <mergeCell ref="A47:J47"/>
    <mergeCell ref="B48:I48"/>
    <mergeCell ref="B49:I49"/>
    <mergeCell ref="B50:I50"/>
    <mergeCell ref="B51:I51"/>
    <mergeCell ref="B52:I52"/>
    <mergeCell ref="A53:I53"/>
    <mergeCell ref="A54:J54"/>
    <mergeCell ref="B55:I55"/>
    <mergeCell ref="B56:I56"/>
    <mergeCell ref="B57:I57"/>
    <mergeCell ref="B58:I58"/>
    <mergeCell ref="A59:I59"/>
    <mergeCell ref="A60:J60"/>
    <mergeCell ref="B61:G61"/>
    <mergeCell ref="B62:G62"/>
    <mergeCell ref="B63:G63"/>
    <mergeCell ref="B64:G64"/>
    <mergeCell ref="B65:G65"/>
    <mergeCell ref="B66:G66"/>
    <mergeCell ref="B67:G67"/>
    <mergeCell ref="A68:G68"/>
    <mergeCell ref="A69:J69"/>
    <mergeCell ref="A70:J70"/>
    <mergeCell ref="B71:I71"/>
    <mergeCell ref="B72:I72"/>
    <mergeCell ref="B73:I73"/>
    <mergeCell ref="B75:I75"/>
    <mergeCell ref="B77:I77"/>
    <mergeCell ref="A78:I78"/>
    <mergeCell ref="B79:I79"/>
    <mergeCell ref="B80:I80"/>
    <mergeCell ref="A81:I81"/>
    <mergeCell ref="A82:I82"/>
    <mergeCell ref="A83:J83"/>
    <mergeCell ref="B84:I84"/>
    <mergeCell ref="B85:I85"/>
    <mergeCell ref="A86:I86"/>
    <mergeCell ref="A87:J87"/>
    <mergeCell ref="B88:I88"/>
    <mergeCell ref="B89:I89"/>
    <mergeCell ref="B90:I90"/>
    <mergeCell ref="A91:I91"/>
    <mergeCell ref="A92:J92"/>
    <mergeCell ref="B93:I93"/>
    <mergeCell ref="B94:I94"/>
    <mergeCell ref="B95:I95"/>
    <mergeCell ref="B96:I96"/>
    <mergeCell ref="B97:I97"/>
    <mergeCell ref="A98:I98"/>
    <mergeCell ref="A99:J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A113:G113"/>
    <mergeCell ref="A114:J114"/>
    <mergeCell ref="B115:I115"/>
    <mergeCell ref="B116:I116"/>
    <mergeCell ref="B117:I117"/>
    <mergeCell ref="B118:I118"/>
    <mergeCell ref="B119:I119"/>
    <mergeCell ref="B120:I120"/>
    <mergeCell ref="A121:I121"/>
    <mergeCell ref="B122:I122"/>
    <mergeCell ref="A123:I123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V65517"/>
  <sheetViews>
    <sheetView showFormulas="false" showGridLines="true" showRowColHeaders="true" showZeros="fals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9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1.33"/>
    <col collapsed="false" customWidth="true" hidden="false" outlineLevel="0" max="6" min="6" style="23" width="16.33"/>
    <col collapsed="false" customWidth="true" hidden="false" outlineLevel="0" max="7" min="7" style="23" width="3.88"/>
    <col collapsed="false" customWidth="true" hidden="false" outlineLevel="0" max="8" min="8" style="23" width="12"/>
    <col collapsed="false" customWidth="true" hidden="false" outlineLevel="0" max="9" min="9" style="23" width="19.67"/>
    <col collapsed="false" customWidth="true" hidden="false" outlineLevel="0" max="10" min="10" style="23" width="10.33"/>
    <col collapsed="false" customWidth="true" hidden="false" outlineLevel="0" max="11" min="11" style="23" width="14.11"/>
    <col collapsed="false" customWidth="true" hidden="false" outlineLevel="0" max="12" min="12" style="23" width="15"/>
    <col collapsed="false" customWidth="false" hidden="false" outlineLevel="0" max="16384" min="13" style="23" width="9.11"/>
  </cols>
  <sheetData>
    <row r="1" customFormat="false" ht="25.5" hidden="false" customHeight="true" outlineLevel="0" collapsed="false">
      <c r="A1" s="192" t="s">
        <v>160</v>
      </c>
      <c r="B1" s="192"/>
      <c r="C1" s="192"/>
      <c r="D1" s="192"/>
      <c r="E1" s="192"/>
      <c r="F1" s="192"/>
      <c r="G1" s="192"/>
      <c r="H1" s="192"/>
      <c r="I1" s="192"/>
    </row>
    <row r="2" customFormat="false" ht="53.25" hidden="false" customHeight="true" outlineLevel="0" collapsed="false">
      <c r="A2" s="193" t="s">
        <v>161</v>
      </c>
      <c r="B2" s="193"/>
      <c r="C2" s="193"/>
      <c r="D2" s="193"/>
      <c r="E2" s="193"/>
      <c r="F2" s="193"/>
      <c r="G2" s="193"/>
      <c r="H2" s="193"/>
      <c r="I2" s="193"/>
      <c r="J2" s="194"/>
    </row>
    <row r="3" customFormat="false" ht="19.5" hidden="false" customHeight="true" outlineLevel="0" collapsed="false">
      <c r="A3" s="195" t="s">
        <v>222</v>
      </c>
      <c r="B3" s="195"/>
      <c r="C3" s="195"/>
      <c r="D3" s="195"/>
      <c r="E3" s="195"/>
      <c r="F3" s="195"/>
      <c r="G3" s="195"/>
      <c r="H3" s="195"/>
      <c r="I3" s="195"/>
      <c r="J3" s="194"/>
    </row>
    <row r="4" customFormat="false" ht="15.75" hidden="false" customHeight="true" outlineLevel="0" collapsed="false">
      <c r="A4" s="195" t="s">
        <v>223</v>
      </c>
      <c r="B4" s="195"/>
      <c r="C4" s="195"/>
      <c r="D4" s="195"/>
      <c r="E4" s="195"/>
      <c r="F4" s="195"/>
      <c r="G4" s="195"/>
      <c r="H4" s="195"/>
      <c r="I4" s="195"/>
      <c r="J4" s="194"/>
    </row>
    <row r="5" customFormat="false" ht="19.5" hidden="false" customHeight="true" outlineLevel="0" collapsed="false">
      <c r="A5" s="196"/>
      <c r="B5" s="197"/>
      <c r="C5" s="197"/>
      <c r="D5" s="197"/>
      <c r="E5" s="197"/>
      <c r="F5" s="197"/>
      <c r="G5" s="197"/>
      <c r="H5" s="197"/>
      <c r="I5" s="198"/>
      <c r="J5" s="194"/>
    </row>
    <row r="6" customFormat="false" ht="19.5" hidden="false" customHeight="true" outlineLevel="0" collapsed="false">
      <c r="A6" s="199" t="s">
        <v>163</v>
      </c>
      <c r="B6" s="200"/>
      <c r="C6" s="200"/>
      <c r="D6" s="201"/>
      <c r="E6" s="200"/>
      <c r="F6" s="202"/>
      <c r="G6" s="202"/>
      <c r="H6" s="203"/>
      <c r="I6" s="204"/>
      <c r="J6" s="194"/>
    </row>
    <row r="7" customFormat="false" ht="19.5" hidden="false" customHeight="true" outlineLevel="0" collapsed="false">
      <c r="A7" s="205" t="s">
        <v>224</v>
      </c>
      <c r="B7" s="205"/>
      <c r="C7" s="205"/>
      <c r="D7" s="205"/>
      <c r="E7" s="205"/>
      <c r="F7" s="205"/>
      <c r="G7" s="205"/>
      <c r="H7" s="205"/>
      <c r="I7" s="205"/>
      <c r="J7" s="194"/>
    </row>
    <row r="8" s="47" customFormat="true" ht="19.5" hidden="false" customHeight="true" outlineLevel="0" collapsed="false">
      <c r="A8" s="206" t="s">
        <v>47</v>
      </c>
      <c r="B8" s="206"/>
      <c r="C8" s="206"/>
      <c r="D8" s="207" t="s">
        <v>165</v>
      </c>
      <c r="E8" s="207"/>
      <c r="F8" s="208"/>
      <c r="G8" s="208"/>
      <c r="H8" s="207"/>
      <c r="I8" s="209"/>
      <c r="J8" s="194"/>
    </row>
    <row r="9" customFormat="false" ht="23.25" hidden="false" customHeight="true" outlineLevel="0" collapsed="false">
      <c r="A9" s="210" t="s">
        <v>49</v>
      </c>
      <c r="B9" s="210"/>
      <c r="C9" s="210"/>
      <c r="D9" s="210"/>
      <c r="E9" s="210"/>
      <c r="F9" s="210"/>
      <c r="G9" s="210"/>
      <c r="H9" s="210"/>
      <c r="I9" s="210"/>
      <c r="J9" s="194"/>
    </row>
    <row r="10" customFormat="false" ht="21.75" hidden="false" customHeight="true" outlineLevel="0" collapsed="false">
      <c r="A10" s="211" t="s">
        <v>50</v>
      </c>
      <c r="B10" s="211"/>
      <c r="C10" s="211"/>
      <c r="D10" s="211"/>
      <c r="E10" s="211"/>
      <c r="F10" s="211"/>
      <c r="G10" s="211"/>
      <c r="H10" s="211"/>
      <c r="I10" s="211"/>
      <c r="J10" s="194"/>
    </row>
    <row r="11" customFormat="false" ht="39.55" hidden="false" customHeight="true" outlineLevel="0" collapsed="false">
      <c r="A11" s="212" t="s">
        <v>51</v>
      </c>
      <c r="B11" s="212"/>
      <c r="C11" s="212"/>
      <c r="D11" s="212"/>
      <c r="E11" s="212"/>
      <c r="F11" s="212"/>
      <c r="G11" s="212"/>
      <c r="H11" s="213"/>
      <c r="I11" s="212" t="s">
        <v>225</v>
      </c>
      <c r="J11" s="194"/>
    </row>
    <row r="12" customFormat="false" ht="31.5" hidden="false" customHeight="true" outlineLevel="0" collapsed="false">
      <c r="A12" s="214" t="n">
        <v>1</v>
      </c>
      <c r="B12" s="215" t="s">
        <v>52</v>
      </c>
      <c r="C12" s="215"/>
      <c r="D12" s="215"/>
      <c r="E12" s="215"/>
      <c r="F12" s="215"/>
      <c r="G12" s="215"/>
      <c r="H12" s="211"/>
      <c r="I12" s="216" t="s">
        <v>167</v>
      </c>
      <c r="J12" s="194"/>
    </row>
    <row r="13" customFormat="false" ht="33.75" hidden="false" customHeight="true" outlineLevel="0" collapsed="false">
      <c r="A13" s="214" t="n">
        <v>2</v>
      </c>
      <c r="B13" s="215" t="s">
        <v>168</v>
      </c>
      <c r="C13" s="215"/>
      <c r="D13" s="215"/>
      <c r="E13" s="215"/>
      <c r="F13" s="215"/>
      <c r="G13" s="215"/>
      <c r="H13" s="211"/>
      <c r="I13" s="217" t="n">
        <v>1606</v>
      </c>
      <c r="J13" s="194"/>
    </row>
    <row r="14" customFormat="false" ht="19.5" hidden="false" customHeight="true" outlineLevel="0" collapsed="false">
      <c r="A14" s="214" t="n">
        <v>3</v>
      </c>
      <c r="B14" s="215" t="s">
        <v>54</v>
      </c>
      <c r="C14" s="215"/>
      <c r="D14" s="215"/>
      <c r="E14" s="215"/>
      <c r="F14" s="215"/>
      <c r="G14" s="215"/>
      <c r="H14" s="211"/>
      <c r="I14" s="218" t="s">
        <v>169</v>
      </c>
      <c r="J14" s="194"/>
    </row>
    <row r="15" customFormat="false" ht="19.5" hidden="false" customHeight="true" outlineLevel="0" collapsed="false">
      <c r="A15" s="214" t="n">
        <v>4</v>
      </c>
      <c r="B15" s="215" t="s">
        <v>55</v>
      </c>
      <c r="C15" s="215"/>
      <c r="D15" s="215"/>
      <c r="E15" s="215"/>
      <c r="F15" s="215"/>
      <c r="G15" s="215"/>
      <c r="H15" s="211"/>
      <c r="I15" s="139" t="n">
        <v>43952</v>
      </c>
      <c r="J15" s="194"/>
    </row>
    <row r="16" customFormat="false" ht="19.5" hidden="false" customHeight="true" outlineLevel="0" collapsed="false">
      <c r="A16" s="213" t="s">
        <v>158</v>
      </c>
      <c r="B16" s="213"/>
      <c r="C16" s="213"/>
      <c r="D16" s="213"/>
      <c r="E16" s="213"/>
      <c r="F16" s="213"/>
      <c r="G16" s="213"/>
      <c r="H16" s="213"/>
      <c r="I16" s="213"/>
      <c r="J16" s="194"/>
    </row>
    <row r="17" customFormat="false" ht="19.5" hidden="false" customHeight="true" outlineLevel="0" collapsed="false">
      <c r="A17" s="219" t="n">
        <v>1</v>
      </c>
      <c r="B17" s="220" t="s">
        <v>57</v>
      </c>
      <c r="C17" s="220"/>
      <c r="D17" s="220"/>
      <c r="E17" s="220"/>
      <c r="F17" s="220"/>
      <c r="G17" s="220"/>
      <c r="H17" s="221" t="s">
        <v>58</v>
      </c>
      <c r="I17" s="222" t="s">
        <v>6</v>
      </c>
      <c r="J17" s="194"/>
    </row>
    <row r="18" customFormat="false" ht="19.5" hidden="false" customHeight="true" outlineLevel="0" collapsed="false">
      <c r="A18" s="214" t="s">
        <v>59</v>
      </c>
      <c r="B18" s="223" t="s">
        <v>170</v>
      </c>
      <c r="C18" s="223"/>
      <c r="D18" s="223"/>
      <c r="E18" s="223"/>
      <c r="F18" s="223"/>
      <c r="G18" s="223"/>
      <c r="H18" s="223"/>
      <c r="I18" s="224" t="n">
        <f aca="false">I13</f>
        <v>1606</v>
      </c>
      <c r="J18" s="194"/>
    </row>
    <row r="19" customFormat="false" ht="19.5" hidden="false" customHeight="true" outlineLevel="0" collapsed="false">
      <c r="A19" s="214" t="s">
        <v>61</v>
      </c>
      <c r="B19" s="225" t="s">
        <v>62</v>
      </c>
      <c r="C19" s="225"/>
      <c r="D19" s="225"/>
      <c r="E19" s="225"/>
      <c r="F19" s="225"/>
      <c r="G19" s="225"/>
      <c r="H19" s="226" t="n">
        <v>0.3</v>
      </c>
      <c r="I19" s="224" t="n">
        <f aca="false">I18*0.3</f>
        <v>481.8</v>
      </c>
      <c r="J19" s="194"/>
    </row>
    <row r="20" customFormat="false" ht="19.5" hidden="false" customHeight="true" outlineLevel="0" collapsed="false">
      <c r="A20" s="227"/>
      <c r="B20" s="228" t="s">
        <v>63</v>
      </c>
      <c r="C20" s="228"/>
      <c r="D20" s="228"/>
      <c r="E20" s="228"/>
      <c r="F20" s="228"/>
      <c r="G20" s="228"/>
      <c r="H20" s="228"/>
      <c r="I20" s="229" t="n">
        <f aca="false">SUM(I18:I19)</f>
        <v>2087.8</v>
      </c>
      <c r="J20" s="194"/>
    </row>
    <row r="21" customFormat="false" ht="19.5" hidden="false" customHeight="true" outlineLevel="0" collapsed="false">
      <c r="A21" s="213" t="s">
        <v>171</v>
      </c>
      <c r="B21" s="213"/>
      <c r="C21" s="213"/>
      <c r="D21" s="213"/>
      <c r="E21" s="213"/>
      <c r="F21" s="213"/>
      <c r="G21" s="213"/>
      <c r="H21" s="213"/>
      <c r="I21" s="213"/>
      <c r="J21" s="194"/>
    </row>
    <row r="22" customFormat="false" ht="19.5" hidden="false" customHeight="true" outlineLevel="0" collapsed="false">
      <c r="A22" s="219" t="n">
        <v>2</v>
      </c>
      <c r="B22" s="222" t="s">
        <v>89</v>
      </c>
      <c r="C22" s="222"/>
      <c r="D22" s="222"/>
      <c r="E22" s="222"/>
      <c r="F22" s="222"/>
      <c r="G22" s="222"/>
      <c r="H22" s="222"/>
      <c r="I22" s="222" t="s">
        <v>6</v>
      </c>
      <c r="J22" s="230"/>
    </row>
    <row r="23" customFormat="false" ht="19.5" hidden="false" customHeight="true" outlineLevel="0" collapsed="false">
      <c r="A23" s="214" t="s">
        <v>59</v>
      </c>
      <c r="B23" s="223" t="s">
        <v>172</v>
      </c>
      <c r="C23" s="223"/>
      <c r="D23" s="223"/>
      <c r="E23" s="223"/>
      <c r="F23" s="223"/>
      <c r="G23" s="223"/>
      <c r="H23" s="223"/>
      <c r="I23" s="231" t="n">
        <f aca="false">(3.77*2*22)-I18*0.06</f>
        <v>69.52</v>
      </c>
      <c r="J23" s="194"/>
    </row>
    <row r="24" customFormat="false" ht="19.5" hidden="false" customHeight="true" outlineLevel="0" collapsed="false">
      <c r="A24" s="214" t="s">
        <v>61</v>
      </c>
      <c r="B24" s="223" t="s">
        <v>91</v>
      </c>
      <c r="C24" s="223"/>
      <c r="D24" s="223"/>
      <c r="E24" s="223"/>
      <c r="F24" s="223"/>
      <c r="G24" s="223"/>
      <c r="H24" s="223"/>
      <c r="I24" s="231" t="n">
        <f aca="false">15.15*22</f>
        <v>333.3</v>
      </c>
      <c r="J24" s="194"/>
    </row>
    <row r="25" customFormat="false" ht="19.5" hidden="false" customHeight="true" outlineLevel="0" collapsed="false">
      <c r="A25" s="232" t="s">
        <v>70</v>
      </c>
      <c r="B25" s="233" t="s">
        <v>92</v>
      </c>
      <c r="C25" s="233"/>
      <c r="D25" s="233"/>
      <c r="E25" s="233"/>
      <c r="F25" s="233"/>
      <c r="G25" s="233"/>
      <c r="H25" s="233"/>
      <c r="I25" s="234" t="n">
        <v>12.84</v>
      </c>
      <c r="J25" s="230"/>
    </row>
    <row r="26" customFormat="false" ht="19.5" hidden="false" customHeight="true" outlineLevel="0" collapsed="false">
      <c r="A26" s="232" t="s">
        <v>78</v>
      </c>
      <c r="B26" s="233" t="s">
        <v>93</v>
      </c>
      <c r="C26" s="233"/>
      <c r="D26" s="233"/>
      <c r="E26" s="233"/>
      <c r="F26" s="233"/>
      <c r="G26" s="233"/>
      <c r="H26" s="233"/>
      <c r="I26" s="235" t="n">
        <f aca="false">(I18*0.1)*1.2*0.2468</f>
        <v>47.563296</v>
      </c>
      <c r="J26" s="230"/>
    </row>
    <row r="27" customFormat="false" ht="19.5" hidden="false" customHeight="true" outlineLevel="0" collapsed="false">
      <c r="A27" s="227"/>
      <c r="B27" s="228" t="s">
        <v>173</v>
      </c>
      <c r="C27" s="228"/>
      <c r="D27" s="228"/>
      <c r="E27" s="228"/>
      <c r="F27" s="228"/>
      <c r="G27" s="228"/>
      <c r="H27" s="228"/>
      <c r="I27" s="236" t="n">
        <f aca="false">SUM(I23:I26)</f>
        <v>463.223296</v>
      </c>
      <c r="J27" s="237"/>
    </row>
    <row r="28" customFormat="false" ht="19.5" hidden="false" customHeight="true" outlineLevel="0" collapsed="false">
      <c r="A28" s="213" t="s">
        <v>174</v>
      </c>
      <c r="B28" s="213"/>
      <c r="C28" s="213"/>
      <c r="D28" s="213"/>
      <c r="E28" s="213"/>
      <c r="F28" s="213"/>
      <c r="G28" s="213"/>
      <c r="H28" s="213"/>
      <c r="I28" s="213"/>
      <c r="J28" s="194"/>
    </row>
    <row r="29" customFormat="false" ht="19.5" hidden="false" customHeight="true" outlineLevel="0" collapsed="false">
      <c r="A29" s="219" t="n">
        <v>3</v>
      </c>
      <c r="B29" s="238" t="s">
        <v>122</v>
      </c>
      <c r="C29" s="238"/>
      <c r="D29" s="238"/>
      <c r="E29" s="238"/>
      <c r="F29" s="238"/>
      <c r="G29" s="238"/>
      <c r="H29" s="238"/>
      <c r="I29" s="222" t="s">
        <v>6</v>
      </c>
      <c r="J29" s="194"/>
    </row>
    <row r="30" customFormat="false" ht="19.5" hidden="false" customHeight="true" outlineLevel="0" collapsed="false">
      <c r="A30" s="214" t="s">
        <v>59</v>
      </c>
      <c r="B30" s="223" t="s">
        <v>123</v>
      </c>
      <c r="C30" s="223"/>
      <c r="D30" s="223"/>
      <c r="E30" s="223"/>
      <c r="F30" s="223"/>
      <c r="G30" s="223"/>
      <c r="H30" s="223"/>
      <c r="I30" s="231" t="n">
        <v>27.04</v>
      </c>
      <c r="J30" s="194"/>
    </row>
    <row r="31" customFormat="false" ht="19.5" hidden="false" customHeight="true" outlineLevel="0" collapsed="false">
      <c r="A31" s="214" t="s">
        <v>61</v>
      </c>
      <c r="B31" s="223" t="s">
        <v>124</v>
      </c>
      <c r="C31" s="223"/>
      <c r="D31" s="223"/>
      <c r="E31" s="223"/>
      <c r="F31" s="223"/>
      <c r="G31" s="223"/>
      <c r="H31" s="223"/>
      <c r="I31" s="231" t="n">
        <v>47.52</v>
      </c>
      <c r="J31" s="194"/>
    </row>
    <row r="32" customFormat="false" ht="19.5" hidden="false" customHeight="true" outlineLevel="0" collapsed="false">
      <c r="A32" s="214" t="s">
        <v>70</v>
      </c>
      <c r="B32" s="223" t="s">
        <v>125</v>
      </c>
      <c r="C32" s="223"/>
      <c r="D32" s="223"/>
      <c r="E32" s="223"/>
      <c r="F32" s="223"/>
      <c r="G32" s="223"/>
      <c r="H32" s="223"/>
      <c r="I32" s="231" t="n">
        <v>48.24</v>
      </c>
      <c r="J32" s="194"/>
    </row>
    <row r="33" customFormat="false" ht="19.5" hidden="false" customHeight="true" outlineLevel="0" collapsed="false">
      <c r="A33" s="227"/>
      <c r="B33" s="228" t="s">
        <v>175</v>
      </c>
      <c r="C33" s="228"/>
      <c r="D33" s="228"/>
      <c r="E33" s="228"/>
      <c r="F33" s="228"/>
      <c r="G33" s="228"/>
      <c r="H33" s="228"/>
      <c r="I33" s="229" t="n">
        <f aca="false">SUM(I30:I32)</f>
        <v>122.8</v>
      </c>
      <c r="J33" s="194"/>
    </row>
    <row r="34" customFormat="false" ht="19.5" hidden="false" customHeight="true" outlineLevel="0" collapsed="false">
      <c r="A34" s="213" t="s">
        <v>176</v>
      </c>
      <c r="B34" s="213"/>
      <c r="C34" s="213"/>
      <c r="D34" s="213"/>
      <c r="E34" s="213"/>
      <c r="F34" s="213"/>
      <c r="G34" s="213"/>
      <c r="H34" s="213"/>
      <c r="I34" s="213"/>
      <c r="J34" s="194"/>
    </row>
    <row r="35" customFormat="false" ht="19.5" hidden="false" customHeight="true" outlineLevel="0" collapsed="false">
      <c r="A35" s="213" t="s">
        <v>177</v>
      </c>
      <c r="B35" s="213"/>
      <c r="C35" s="213"/>
      <c r="D35" s="213"/>
      <c r="E35" s="213"/>
      <c r="F35" s="213"/>
      <c r="G35" s="213"/>
      <c r="H35" s="213"/>
      <c r="I35" s="213"/>
      <c r="J35" s="194"/>
    </row>
    <row r="36" customFormat="false" ht="19.5" hidden="false" customHeight="true" outlineLevel="0" collapsed="false">
      <c r="A36" s="219" t="s">
        <v>105</v>
      </c>
      <c r="B36" s="222" t="s">
        <v>178</v>
      </c>
      <c r="C36" s="222"/>
      <c r="D36" s="222"/>
      <c r="E36" s="222"/>
      <c r="F36" s="222"/>
      <c r="G36" s="222"/>
      <c r="H36" s="239" t="s">
        <v>58</v>
      </c>
      <c r="I36" s="222" t="s">
        <v>6</v>
      </c>
      <c r="J36" s="194"/>
    </row>
    <row r="37" customFormat="false" ht="19.5" hidden="false" customHeight="true" outlineLevel="0" collapsed="false">
      <c r="A37" s="214" t="s">
        <v>59</v>
      </c>
      <c r="B37" s="240" t="s">
        <v>75</v>
      </c>
      <c r="C37" s="241"/>
      <c r="D37" s="241"/>
      <c r="E37" s="241"/>
      <c r="F37" s="241"/>
      <c r="G37" s="241"/>
      <c r="H37" s="226" t="n">
        <v>0</v>
      </c>
      <c r="I37" s="231" t="n">
        <f aca="false">I20*H37</f>
        <v>0</v>
      </c>
      <c r="J37" s="194"/>
    </row>
    <row r="38" customFormat="false" ht="19.5" hidden="false" customHeight="true" outlineLevel="0" collapsed="false">
      <c r="A38" s="214" t="s">
        <v>61</v>
      </c>
      <c r="B38" s="240" t="s">
        <v>179</v>
      </c>
      <c r="C38" s="241"/>
      <c r="D38" s="241"/>
      <c r="E38" s="241"/>
      <c r="F38" s="241"/>
      <c r="G38" s="241"/>
      <c r="H38" s="226" t="n">
        <v>0.015</v>
      </c>
      <c r="I38" s="231" t="n">
        <f aca="false">I20*H38</f>
        <v>31.317</v>
      </c>
      <c r="J38" s="194"/>
    </row>
    <row r="39" customFormat="false" ht="19.5" hidden="false" customHeight="true" outlineLevel="0" collapsed="false">
      <c r="A39" s="214" t="s">
        <v>70</v>
      </c>
      <c r="B39" s="240" t="s">
        <v>180</v>
      </c>
      <c r="C39" s="241"/>
      <c r="D39" s="241"/>
      <c r="E39" s="241"/>
      <c r="F39" s="241"/>
      <c r="G39" s="241"/>
      <c r="H39" s="226" t="n">
        <v>0.01</v>
      </c>
      <c r="I39" s="231" t="n">
        <f aca="false">I20*H39</f>
        <v>20.878</v>
      </c>
      <c r="J39" s="194"/>
    </row>
    <row r="40" customFormat="false" ht="19.5" hidden="false" customHeight="true" outlineLevel="0" collapsed="false">
      <c r="A40" s="214" t="s">
        <v>78</v>
      </c>
      <c r="B40" s="240" t="s">
        <v>85</v>
      </c>
      <c r="C40" s="241"/>
      <c r="D40" s="241"/>
      <c r="E40" s="241"/>
      <c r="F40" s="241"/>
      <c r="G40" s="241"/>
      <c r="H40" s="226" t="n">
        <v>0.002</v>
      </c>
      <c r="I40" s="231" t="n">
        <f aca="false">I20*H40</f>
        <v>4.1756</v>
      </c>
      <c r="J40" s="242"/>
    </row>
    <row r="41" customFormat="false" ht="19.5" hidden="false" customHeight="true" outlineLevel="0" collapsed="false">
      <c r="A41" s="211" t="s">
        <v>80</v>
      </c>
      <c r="B41" s="240" t="s">
        <v>76</v>
      </c>
      <c r="C41" s="241"/>
      <c r="D41" s="241"/>
      <c r="E41" s="241"/>
      <c r="F41" s="241"/>
      <c r="G41" s="241"/>
      <c r="H41" s="226" t="n">
        <v>0.025</v>
      </c>
      <c r="I41" s="231" t="n">
        <f aca="false">I20*H41</f>
        <v>52.195</v>
      </c>
      <c r="J41" s="243"/>
    </row>
    <row r="42" customFormat="false" ht="19.5" hidden="false" customHeight="true" outlineLevel="0" collapsed="false">
      <c r="A42" s="211" t="s">
        <v>82</v>
      </c>
      <c r="B42" s="240" t="s">
        <v>87</v>
      </c>
      <c r="C42" s="241"/>
      <c r="D42" s="241"/>
      <c r="E42" s="241"/>
      <c r="F42" s="241"/>
      <c r="G42" s="241"/>
      <c r="H42" s="226" t="n">
        <v>0.08</v>
      </c>
      <c r="I42" s="231" t="n">
        <f aca="false">I20*H42</f>
        <v>167.024</v>
      </c>
      <c r="J42" s="230"/>
    </row>
    <row r="43" customFormat="false" ht="19.5" hidden="false" customHeight="true" outlineLevel="0" collapsed="false">
      <c r="A43" s="211" t="s">
        <v>84</v>
      </c>
      <c r="B43" s="240" t="s">
        <v>181</v>
      </c>
      <c r="C43" s="241"/>
      <c r="D43" s="241"/>
      <c r="E43" s="241"/>
      <c r="F43" s="241"/>
      <c r="G43" s="241"/>
      <c r="H43" s="226" t="n">
        <v>0.0399</v>
      </c>
      <c r="I43" s="231" t="n">
        <f aca="false">I20*H43</f>
        <v>83.30322</v>
      </c>
      <c r="J43" s="242"/>
    </row>
    <row r="44" customFormat="false" ht="19.5" hidden="false" customHeight="true" outlineLevel="0" collapsed="false">
      <c r="A44" s="211" t="s">
        <v>86</v>
      </c>
      <c r="B44" s="240" t="s">
        <v>83</v>
      </c>
      <c r="C44" s="241"/>
      <c r="D44" s="241"/>
      <c r="E44" s="241"/>
      <c r="F44" s="241"/>
      <c r="G44" s="241"/>
      <c r="H44" s="226" t="n">
        <v>0.006</v>
      </c>
      <c r="I44" s="231" t="n">
        <f aca="false">I20*H44</f>
        <v>12.5268</v>
      </c>
      <c r="J44" s="194"/>
    </row>
    <row r="45" customFormat="false" ht="19.5" hidden="false" customHeight="true" outlineLevel="0" collapsed="false">
      <c r="A45" s="227"/>
      <c r="B45" s="244" t="s">
        <v>72</v>
      </c>
      <c r="C45" s="241"/>
      <c r="D45" s="241"/>
      <c r="E45" s="241"/>
      <c r="F45" s="241"/>
      <c r="G45" s="241"/>
      <c r="H45" s="245" t="n">
        <f aca="false">SUM(H37:H44)</f>
        <v>0.1779</v>
      </c>
      <c r="I45" s="229" t="n">
        <f aca="false">TRUNC(SUM(I37:I44),2)</f>
        <v>371.41</v>
      </c>
      <c r="J45" s="194"/>
    </row>
    <row r="46" customFormat="false" ht="24.75" hidden="false" customHeight="true" outlineLevel="0" collapsed="false">
      <c r="A46" s="213" t="s">
        <v>182</v>
      </c>
      <c r="B46" s="213"/>
      <c r="C46" s="213"/>
      <c r="D46" s="213"/>
      <c r="E46" s="213"/>
      <c r="F46" s="213"/>
      <c r="G46" s="213"/>
      <c r="H46" s="213"/>
      <c r="I46" s="213"/>
      <c r="J46" s="194"/>
    </row>
    <row r="47" customFormat="false" ht="34.5" hidden="false" customHeight="true" outlineLevel="0" collapsed="false">
      <c r="A47" s="219" t="s">
        <v>115</v>
      </c>
      <c r="B47" s="222" t="s">
        <v>183</v>
      </c>
      <c r="C47" s="222"/>
      <c r="D47" s="222"/>
      <c r="E47" s="222"/>
      <c r="F47" s="222"/>
      <c r="G47" s="222"/>
      <c r="H47" s="222"/>
      <c r="I47" s="222" t="s">
        <v>6</v>
      </c>
      <c r="J47" s="194"/>
    </row>
    <row r="48" customFormat="false" ht="19.5" hidden="false" customHeight="true" outlineLevel="0" collapsed="false">
      <c r="A48" s="214" t="s">
        <v>59</v>
      </c>
      <c r="B48" s="223" t="s">
        <v>67</v>
      </c>
      <c r="C48" s="223"/>
      <c r="D48" s="223"/>
      <c r="E48" s="223"/>
      <c r="F48" s="223"/>
      <c r="G48" s="223"/>
      <c r="H48" s="223"/>
      <c r="I48" s="231" t="n">
        <f aca="false">ROUND(I20/12,2)</f>
        <v>173.98</v>
      </c>
      <c r="J48" s="194"/>
    </row>
    <row r="49" customFormat="false" ht="19.5" hidden="false" customHeight="true" outlineLevel="0" collapsed="false">
      <c r="A49" s="214" t="s">
        <v>61</v>
      </c>
      <c r="B49" s="223" t="s">
        <v>184</v>
      </c>
      <c r="C49" s="223"/>
      <c r="D49" s="223"/>
      <c r="E49" s="223"/>
      <c r="F49" s="223"/>
      <c r="G49" s="223"/>
      <c r="H49" s="223"/>
      <c r="I49" s="231" t="n">
        <f aca="false">I20/12/3</f>
        <v>57.9944444444445</v>
      </c>
      <c r="J49" s="194"/>
    </row>
    <row r="50" customFormat="false" ht="19.5" hidden="false" customHeight="true" outlineLevel="0" collapsed="false">
      <c r="A50" s="223" t="s">
        <v>69</v>
      </c>
      <c r="B50" s="223"/>
      <c r="C50" s="223"/>
      <c r="D50" s="223"/>
      <c r="E50" s="223"/>
      <c r="F50" s="223"/>
      <c r="G50" s="223"/>
      <c r="H50" s="223"/>
      <c r="I50" s="231" t="n">
        <f aca="false">ROUND(SUM(I48:I49),2)</f>
        <v>231.97</v>
      </c>
      <c r="J50" s="194"/>
    </row>
    <row r="51" customFormat="false" ht="19.5" hidden="false" customHeight="true" outlineLevel="0" collapsed="false">
      <c r="A51" s="214" t="s">
        <v>70</v>
      </c>
      <c r="B51" s="223" t="s">
        <v>185</v>
      </c>
      <c r="C51" s="223"/>
      <c r="D51" s="223"/>
      <c r="E51" s="223"/>
      <c r="F51" s="223"/>
      <c r="G51" s="223"/>
      <c r="H51" s="223"/>
      <c r="I51" s="231" t="n">
        <f aca="false">I50*H45</f>
        <v>41.267463</v>
      </c>
      <c r="J51" s="194"/>
    </row>
    <row r="52" customFormat="false" ht="19.5" hidden="false" customHeight="true" outlineLevel="0" collapsed="false">
      <c r="A52" s="223" t="s">
        <v>72</v>
      </c>
      <c r="B52" s="223"/>
      <c r="C52" s="223"/>
      <c r="D52" s="223"/>
      <c r="E52" s="223"/>
      <c r="F52" s="223"/>
      <c r="G52" s="223"/>
      <c r="H52" s="223"/>
      <c r="I52" s="229" t="n">
        <f aca="false">SUM(I50:I51)</f>
        <v>273.237463</v>
      </c>
      <c r="J52" s="194"/>
    </row>
    <row r="53" customFormat="false" ht="19.5" hidden="false" customHeight="true" outlineLevel="0" collapsed="false">
      <c r="A53" s="213" t="s">
        <v>186</v>
      </c>
      <c r="B53" s="213"/>
      <c r="C53" s="213"/>
      <c r="D53" s="213"/>
      <c r="E53" s="213"/>
      <c r="F53" s="213"/>
      <c r="G53" s="213"/>
      <c r="H53" s="213"/>
      <c r="I53" s="213"/>
      <c r="J53" s="194"/>
    </row>
    <row r="54" customFormat="false" ht="19.5" hidden="false" customHeight="true" outlineLevel="0" collapsed="false">
      <c r="A54" s="219" t="s">
        <v>187</v>
      </c>
      <c r="B54" s="222" t="s">
        <v>188</v>
      </c>
      <c r="C54" s="222"/>
      <c r="D54" s="222"/>
      <c r="E54" s="222"/>
      <c r="F54" s="222"/>
      <c r="G54" s="222"/>
      <c r="H54" s="222"/>
      <c r="I54" s="222" t="s">
        <v>6</v>
      </c>
      <c r="J54" s="194"/>
    </row>
    <row r="55" customFormat="false" ht="19.5" hidden="false" customHeight="true" outlineLevel="0" collapsed="false">
      <c r="A55" s="214" t="s">
        <v>59</v>
      </c>
      <c r="B55" s="246" t="s">
        <v>188</v>
      </c>
      <c r="C55" s="246"/>
      <c r="D55" s="246"/>
      <c r="E55" s="246"/>
      <c r="F55" s="246"/>
      <c r="G55" s="246"/>
      <c r="H55" s="247" t="n">
        <v>0.0007</v>
      </c>
      <c r="I55" s="231" t="n">
        <f aca="false">ROUND((I20/3+I20)/12*4/12*0.02,2)</f>
        <v>1.55</v>
      </c>
      <c r="J55" s="194"/>
    </row>
    <row r="56" customFormat="false" ht="19.5" hidden="false" customHeight="true" outlineLevel="0" collapsed="false">
      <c r="A56" s="214" t="s">
        <v>61</v>
      </c>
      <c r="B56" s="246" t="s">
        <v>189</v>
      </c>
      <c r="C56" s="246"/>
      <c r="D56" s="246"/>
      <c r="E56" s="246"/>
      <c r="F56" s="246"/>
      <c r="G56" s="246"/>
      <c r="H56" s="247" t="n">
        <v>0.00012</v>
      </c>
      <c r="I56" s="231" t="n">
        <f aca="false">ROUND(I55*H45,2)</f>
        <v>0.28</v>
      </c>
      <c r="J56" s="194"/>
    </row>
    <row r="57" customFormat="false" ht="36" hidden="false" customHeight="true" outlineLevel="0" collapsed="false">
      <c r="A57" s="248" t="s">
        <v>190</v>
      </c>
      <c r="B57" s="249" t="s">
        <v>191</v>
      </c>
      <c r="C57" s="249"/>
      <c r="D57" s="249"/>
      <c r="E57" s="249"/>
      <c r="F57" s="249"/>
      <c r="G57" s="249"/>
      <c r="H57" s="223"/>
      <c r="I57" s="231" t="n">
        <f aca="false">ROUND((I20+I48)/12*4*0.02*H45,2)</f>
        <v>2.68</v>
      </c>
      <c r="J57" s="194"/>
    </row>
    <row r="58" customFormat="false" ht="19.5" hidden="false" customHeight="true" outlineLevel="0" collapsed="false">
      <c r="A58" s="250"/>
      <c r="B58" s="228" t="s">
        <v>72</v>
      </c>
      <c r="C58" s="228"/>
      <c r="D58" s="228"/>
      <c r="E58" s="228"/>
      <c r="F58" s="228"/>
      <c r="G58" s="228"/>
      <c r="H58" s="228"/>
      <c r="I58" s="229" t="n">
        <f aca="false">SUM(I55:I57)</f>
        <v>4.51</v>
      </c>
      <c r="J58" s="251"/>
      <c r="K58" s="252"/>
      <c r="L58" s="252"/>
    </row>
    <row r="59" customFormat="false" ht="20.25" hidden="false" customHeight="true" outlineLevel="0" collapsed="false">
      <c r="A59" s="213" t="s">
        <v>192</v>
      </c>
      <c r="B59" s="213"/>
      <c r="C59" s="213"/>
      <c r="D59" s="213"/>
      <c r="E59" s="213"/>
      <c r="F59" s="213"/>
      <c r="G59" s="213"/>
      <c r="H59" s="213"/>
      <c r="I59" s="213"/>
      <c r="J59" s="251"/>
      <c r="K59" s="252"/>
      <c r="L59" s="252"/>
    </row>
    <row r="60" customFormat="false" ht="19.5" hidden="false" customHeight="true" outlineLevel="0" collapsed="false">
      <c r="A60" s="219" t="s">
        <v>193</v>
      </c>
      <c r="B60" s="253" t="s">
        <v>96</v>
      </c>
      <c r="C60" s="253"/>
      <c r="D60" s="253"/>
      <c r="E60" s="253"/>
      <c r="F60" s="253"/>
      <c r="G60" s="253"/>
      <c r="H60" s="254" t="s">
        <v>58</v>
      </c>
      <c r="I60" s="222" t="s">
        <v>6</v>
      </c>
      <c r="J60" s="194"/>
    </row>
    <row r="61" customFormat="false" ht="19.5" hidden="false" customHeight="true" outlineLevel="0" collapsed="false">
      <c r="A61" s="214" t="s">
        <v>59</v>
      </c>
      <c r="B61" s="240" t="s">
        <v>194</v>
      </c>
      <c r="C61" s="241"/>
      <c r="D61" s="241"/>
      <c r="E61" s="241"/>
      <c r="F61" s="241"/>
      <c r="G61" s="241"/>
      <c r="H61" s="226" t="n">
        <v>0.55</v>
      </c>
      <c r="I61" s="231" t="n">
        <f aca="false">I20/12*H61</f>
        <v>95.6908333333333</v>
      </c>
      <c r="J61" s="194"/>
    </row>
    <row r="62" customFormat="false" ht="19.5" hidden="false" customHeight="true" outlineLevel="0" collapsed="false">
      <c r="A62" s="214" t="s">
        <v>61</v>
      </c>
      <c r="B62" s="240" t="s">
        <v>195</v>
      </c>
      <c r="C62" s="241"/>
      <c r="D62" s="241"/>
      <c r="E62" s="241"/>
      <c r="F62" s="241"/>
      <c r="G62" s="241"/>
      <c r="H62" s="255"/>
      <c r="I62" s="231" t="n">
        <f aca="false">I61*8%</f>
        <v>7.65526666666667</v>
      </c>
      <c r="J62" s="194"/>
    </row>
    <row r="63" customFormat="false" ht="19.5" hidden="false" customHeight="true" outlineLevel="0" collapsed="false">
      <c r="A63" s="214" t="s">
        <v>70</v>
      </c>
      <c r="B63" s="240" t="s">
        <v>196</v>
      </c>
      <c r="C63" s="241"/>
      <c r="D63" s="241"/>
      <c r="E63" s="241"/>
      <c r="F63" s="241"/>
      <c r="G63" s="241"/>
      <c r="H63" s="255"/>
      <c r="I63" s="231" t="n">
        <f aca="false">SUM(I64:I65)</f>
        <v>45.9316</v>
      </c>
      <c r="J63" s="194"/>
    </row>
    <row r="64" customFormat="false" ht="19.5" hidden="false" customHeight="true" outlineLevel="0" collapsed="false">
      <c r="A64" s="214"/>
      <c r="B64" s="240" t="s">
        <v>87</v>
      </c>
      <c r="C64" s="256"/>
      <c r="D64" s="241"/>
      <c r="E64" s="241"/>
      <c r="F64" s="241"/>
      <c r="G64" s="241"/>
      <c r="H64" s="226" t="n">
        <v>0.4</v>
      </c>
      <c r="I64" s="231" t="n">
        <f aca="false">I20*H64*8%*H61</f>
        <v>36.74528</v>
      </c>
      <c r="J64" s="194"/>
    </row>
    <row r="65" customFormat="false" ht="19.5" hidden="false" customHeight="true" outlineLevel="0" collapsed="false">
      <c r="A65" s="214"/>
      <c r="B65" s="240" t="s">
        <v>197</v>
      </c>
      <c r="C65" s="241"/>
      <c r="D65" s="241"/>
      <c r="E65" s="256"/>
      <c r="F65" s="241"/>
      <c r="G65" s="241"/>
      <c r="H65" s="226" t="n">
        <v>0.1</v>
      </c>
      <c r="I65" s="231" t="n">
        <f aca="false">I20*H65*8%*H61</f>
        <v>9.18632</v>
      </c>
      <c r="J65" s="194"/>
    </row>
    <row r="66" customFormat="false" ht="19.5" hidden="false" customHeight="true" outlineLevel="0" collapsed="false">
      <c r="A66" s="214" t="s">
        <v>78</v>
      </c>
      <c r="B66" s="240" t="s">
        <v>198</v>
      </c>
      <c r="C66" s="241"/>
      <c r="D66" s="241"/>
      <c r="E66" s="241"/>
      <c r="F66" s="241"/>
      <c r="G66" s="241"/>
      <c r="H66" s="226" t="n">
        <v>0.05</v>
      </c>
      <c r="I66" s="231" t="n">
        <f aca="false">I20/30/12*7*H66</f>
        <v>2.02980555555556</v>
      </c>
      <c r="J66" s="194"/>
    </row>
    <row r="67" customFormat="false" ht="19.5" hidden="false" customHeight="true" outlineLevel="0" collapsed="false">
      <c r="A67" s="211" t="s">
        <v>80</v>
      </c>
      <c r="B67" s="240" t="s">
        <v>199</v>
      </c>
      <c r="C67" s="241"/>
      <c r="D67" s="241"/>
      <c r="E67" s="241"/>
      <c r="F67" s="241"/>
      <c r="G67" s="241"/>
      <c r="H67" s="255"/>
      <c r="I67" s="231" t="n">
        <f aca="false">I66*H45</f>
        <v>0.361102408333333</v>
      </c>
      <c r="J67" s="194"/>
    </row>
    <row r="68" customFormat="false" ht="19.5" hidden="false" customHeight="true" outlineLevel="0" collapsed="false">
      <c r="A68" s="211" t="s">
        <v>82</v>
      </c>
      <c r="B68" s="240" t="s">
        <v>200</v>
      </c>
      <c r="C68" s="241"/>
      <c r="D68" s="241"/>
      <c r="E68" s="241"/>
      <c r="F68" s="241"/>
      <c r="G68" s="241"/>
      <c r="H68" s="255"/>
      <c r="I68" s="231" t="n">
        <f aca="false">SUM(I69:I70)</f>
        <v>4.1756</v>
      </c>
      <c r="J68" s="194"/>
    </row>
    <row r="69" customFormat="false" ht="19.5" hidden="false" customHeight="true" outlineLevel="0" collapsed="false">
      <c r="A69" s="211"/>
      <c r="B69" s="240" t="s">
        <v>87</v>
      </c>
      <c r="C69" s="241"/>
      <c r="D69" s="241"/>
      <c r="E69" s="241"/>
      <c r="F69" s="241"/>
      <c r="G69" s="241"/>
      <c r="H69" s="226" t="n">
        <v>0.4</v>
      </c>
      <c r="I69" s="231" t="n">
        <f aca="false">I20*H69*8%*H66</f>
        <v>3.34048</v>
      </c>
      <c r="J69" s="194"/>
    </row>
    <row r="70" customFormat="false" ht="19.5" hidden="false" customHeight="true" outlineLevel="0" collapsed="false">
      <c r="A70" s="211"/>
      <c r="B70" s="240" t="s">
        <v>197</v>
      </c>
      <c r="C70" s="241"/>
      <c r="D70" s="241"/>
      <c r="E70" s="241"/>
      <c r="F70" s="241"/>
      <c r="G70" s="241"/>
      <c r="H70" s="226" t="n">
        <v>0.1</v>
      </c>
      <c r="I70" s="231" t="n">
        <f aca="false">I20*H70*8%*H66</f>
        <v>0.83512</v>
      </c>
      <c r="J70" s="257"/>
      <c r="K70" s="258"/>
      <c r="L70" s="258"/>
      <c r="M70" s="258"/>
      <c r="N70" s="258"/>
      <c r="O70" s="258"/>
      <c r="P70" s="258"/>
      <c r="Q70" s="258"/>
      <c r="R70" s="258"/>
      <c r="S70" s="258"/>
      <c r="T70" s="258"/>
      <c r="U70" s="258"/>
      <c r="V70" s="258"/>
    </row>
    <row r="71" customFormat="false" ht="19.5" hidden="false" customHeight="true" outlineLevel="0" collapsed="false">
      <c r="A71" s="211"/>
      <c r="B71" s="240" t="s">
        <v>72</v>
      </c>
      <c r="C71" s="241"/>
      <c r="D71" s="241"/>
      <c r="E71" s="241"/>
      <c r="F71" s="241"/>
      <c r="G71" s="241"/>
      <c r="H71" s="255"/>
      <c r="I71" s="229" t="n">
        <f aca="false">I61+I62+I63+I66+I67+I68</f>
        <v>155.844207963889</v>
      </c>
      <c r="J71" s="257"/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</row>
    <row r="72" customFormat="false" ht="19.5" hidden="false" customHeight="true" outlineLevel="0" collapsed="false">
      <c r="A72" s="213" t="s">
        <v>201</v>
      </c>
      <c r="B72" s="213"/>
      <c r="C72" s="213"/>
      <c r="D72" s="213"/>
      <c r="E72" s="213"/>
      <c r="F72" s="213"/>
      <c r="G72" s="213"/>
      <c r="H72" s="213"/>
      <c r="I72" s="213"/>
      <c r="J72" s="257"/>
      <c r="K72" s="258"/>
      <c r="L72" s="258"/>
      <c r="M72" s="258"/>
      <c r="N72" s="258"/>
      <c r="O72" s="258"/>
      <c r="P72" s="258"/>
      <c r="Q72" s="258"/>
      <c r="R72" s="258"/>
      <c r="S72" s="258"/>
      <c r="T72" s="258"/>
      <c r="U72" s="258"/>
      <c r="V72" s="258"/>
    </row>
    <row r="73" customFormat="false" ht="19.5" hidden="false" customHeight="true" outlineLevel="0" collapsed="false">
      <c r="A73" s="219" t="s">
        <v>202</v>
      </c>
      <c r="B73" s="222" t="s">
        <v>226</v>
      </c>
      <c r="C73" s="222"/>
      <c r="D73" s="222"/>
      <c r="E73" s="222"/>
      <c r="F73" s="222"/>
      <c r="G73" s="222"/>
      <c r="H73" s="222"/>
      <c r="I73" s="222" t="s">
        <v>6</v>
      </c>
      <c r="J73" s="257"/>
      <c r="K73" s="258"/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8"/>
    </row>
    <row r="74" customFormat="false" ht="19.5" hidden="false" customHeight="true" outlineLevel="0" collapsed="false">
      <c r="A74" s="214" t="s">
        <v>59</v>
      </c>
      <c r="B74" s="223" t="s">
        <v>107</v>
      </c>
      <c r="C74" s="223"/>
      <c r="D74" s="223"/>
      <c r="E74" s="223"/>
      <c r="F74" s="223"/>
      <c r="G74" s="223"/>
      <c r="H74" s="223"/>
      <c r="I74" s="231" t="n">
        <f aca="false">ROUND(I20/12,2)</f>
        <v>173.98</v>
      </c>
      <c r="J74" s="257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</row>
    <row r="75" customFormat="false" ht="19.5" hidden="false" customHeight="true" outlineLevel="0" collapsed="false">
      <c r="A75" s="214" t="s">
        <v>61</v>
      </c>
      <c r="B75" s="223" t="s">
        <v>204</v>
      </c>
      <c r="C75" s="223"/>
      <c r="D75" s="223"/>
      <c r="E75" s="223"/>
      <c r="F75" s="223"/>
      <c r="G75" s="223"/>
      <c r="H75" s="223"/>
      <c r="I75" s="231" t="n">
        <f aca="false">ROUND(I20/30/12*5,2)</f>
        <v>29</v>
      </c>
      <c r="J75" s="257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</row>
    <row r="76" customFormat="false" ht="19.5" hidden="false" customHeight="true" outlineLevel="0" collapsed="false">
      <c r="A76" s="214" t="s">
        <v>70</v>
      </c>
      <c r="B76" s="223" t="s">
        <v>205</v>
      </c>
      <c r="C76" s="223"/>
      <c r="D76" s="223"/>
      <c r="E76" s="223"/>
      <c r="F76" s="223"/>
      <c r="G76" s="223"/>
      <c r="H76" s="223"/>
      <c r="I76" s="231" t="n">
        <f aca="false">ROUND(I20/30/12*5*1.5%,2)</f>
        <v>0.43</v>
      </c>
      <c r="J76" s="257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</row>
    <row r="77" customFormat="false" ht="19.5" hidden="false" customHeight="true" outlineLevel="0" collapsed="false">
      <c r="A77" s="214" t="s">
        <v>78</v>
      </c>
      <c r="B77" s="223" t="s">
        <v>120</v>
      </c>
      <c r="C77" s="223"/>
      <c r="D77" s="223"/>
      <c r="E77" s="223"/>
      <c r="F77" s="223"/>
      <c r="G77" s="223"/>
      <c r="H77" s="223"/>
      <c r="I77" s="231" t="n">
        <f aca="false">ROUND(I20/30/12*1,2)</f>
        <v>5.8</v>
      </c>
      <c r="J77" s="257"/>
      <c r="K77" s="258"/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</row>
    <row r="78" customFormat="false" ht="19.5" hidden="false" customHeight="true" outlineLevel="0" collapsed="false">
      <c r="A78" s="211" t="s">
        <v>80</v>
      </c>
      <c r="B78" s="223" t="s">
        <v>206</v>
      </c>
      <c r="C78" s="223"/>
      <c r="D78" s="223"/>
      <c r="E78" s="223"/>
      <c r="F78" s="223"/>
      <c r="G78" s="223"/>
      <c r="H78" s="223"/>
      <c r="I78" s="231" t="n">
        <f aca="false">ROUND(I20/30/12*8%*15,2)</f>
        <v>6.96</v>
      </c>
      <c r="J78" s="257"/>
      <c r="K78" s="258"/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</row>
    <row r="79" customFormat="false" ht="19.5" hidden="false" customHeight="true" outlineLevel="0" collapsed="false">
      <c r="A79" s="228" t="s">
        <v>69</v>
      </c>
      <c r="B79" s="228"/>
      <c r="C79" s="228"/>
      <c r="D79" s="228"/>
      <c r="E79" s="228"/>
      <c r="F79" s="228"/>
      <c r="G79" s="228"/>
      <c r="H79" s="228"/>
      <c r="I79" s="229" t="n">
        <f aca="false">ROUND(SUM(I74:I78),2)</f>
        <v>216.17</v>
      </c>
      <c r="J79" s="257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</row>
    <row r="80" customFormat="false" ht="19.5" hidden="false" customHeight="true" outlineLevel="0" collapsed="false">
      <c r="A80" s="259" t="s">
        <v>82</v>
      </c>
      <c r="B80" s="223" t="s">
        <v>207</v>
      </c>
      <c r="C80" s="223"/>
      <c r="D80" s="223"/>
      <c r="E80" s="223"/>
      <c r="F80" s="223"/>
      <c r="G80" s="223"/>
      <c r="H80" s="223"/>
      <c r="I80" s="260" t="n">
        <f aca="false">ROUND(I79*H45,2)</f>
        <v>38.46</v>
      </c>
      <c r="J80" s="257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</row>
    <row r="81" customFormat="false" ht="19.5" hidden="false" customHeight="true" outlineLevel="0" collapsed="false">
      <c r="A81" s="228" t="s">
        <v>72</v>
      </c>
      <c r="B81" s="228"/>
      <c r="C81" s="228"/>
      <c r="D81" s="228"/>
      <c r="E81" s="228"/>
      <c r="F81" s="228"/>
      <c r="G81" s="228"/>
      <c r="H81" s="228"/>
      <c r="I81" s="229" t="n">
        <f aca="false">ROUND(SUM(I79:I80),2)</f>
        <v>254.63</v>
      </c>
      <c r="J81" s="194"/>
    </row>
    <row r="82" customFormat="false" ht="19.5" hidden="false" customHeight="true" outlineLevel="0" collapsed="false">
      <c r="A82" s="213" t="s">
        <v>208</v>
      </c>
      <c r="B82" s="213"/>
      <c r="C82" s="213"/>
      <c r="D82" s="213"/>
      <c r="E82" s="213"/>
      <c r="F82" s="213"/>
      <c r="G82" s="213"/>
      <c r="H82" s="213"/>
      <c r="I82" s="213"/>
      <c r="J82" s="194"/>
    </row>
    <row r="83" customFormat="false" ht="19.5" hidden="false" customHeight="true" outlineLevel="0" collapsed="false">
      <c r="A83" s="219" t="n">
        <v>4</v>
      </c>
      <c r="B83" s="222" t="s">
        <v>209</v>
      </c>
      <c r="C83" s="222"/>
      <c r="D83" s="222"/>
      <c r="E83" s="222"/>
      <c r="F83" s="222"/>
      <c r="G83" s="222"/>
      <c r="H83" s="222"/>
      <c r="I83" s="222" t="s">
        <v>6</v>
      </c>
      <c r="J83" s="194"/>
    </row>
    <row r="84" customFormat="false" ht="19.5" hidden="false" customHeight="true" outlineLevel="0" collapsed="false">
      <c r="A84" s="214" t="s">
        <v>105</v>
      </c>
      <c r="B84" s="223" t="s">
        <v>178</v>
      </c>
      <c r="C84" s="223"/>
      <c r="D84" s="223"/>
      <c r="E84" s="223"/>
      <c r="F84" s="223"/>
      <c r="G84" s="223"/>
      <c r="H84" s="223"/>
      <c r="I84" s="231" t="n">
        <f aca="false">I45</f>
        <v>371.41</v>
      </c>
      <c r="J84" s="194"/>
    </row>
    <row r="85" customFormat="false" ht="19.5" hidden="false" customHeight="true" outlineLevel="0" collapsed="false">
      <c r="A85" s="214" t="s">
        <v>115</v>
      </c>
      <c r="B85" s="223" t="s">
        <v>210</v>
      </c>
      <c r="C85" s="223"/>
      <c r="D85" s="223"/>
      <c r="E85" s="223"/>
      <c r="F85" s="223"/>
      <c r="G85" s="223"/>
      <c r="H85" s="223"/>
      <c r="I85" s="231" t="n">
        <f aca="false">I52</f>
        <v>273.237463</v>
      </c>
      <c r="J85" s="194"/>
    </row>
    <row r="86" customFormat="false" ht="19.5" hidden="false" customHeight="true" outlineLevel="0" collapsed="false">
      <c r="A86" s="214" t="s">
        <v>187</v>
      </c>
      <c r="B86" s="223" t="s">
        <v>188</v>
      </c>
      <c r="C86" s="223"/>
      <c r="D86" s="223"/>
      <c r="E86" s="223"/>
      <c r="F86" s="223"/>
      <c r="G86" s="223"/>
      <c r="H86" s="223"/>
      <c r="I86" s="231" t="n">
        <f aca="false">I58</f>
        <v>4.51</v>
      </c>
      <c r="J86" s="261"/>
      <c r="K86" s="262"/>
      <c r="L86" s="262"/>
      <c r="M86" s="262"/>
      <c r="N86" s="262"/>
      <c r="O86" s="262"/>
      <c r="P86" s="262"/>
      <c r="Q86" s="262"/>
      <c r="R86" s="263"/>
    </row>
    <row r="87" s="265" customFormat="true" ht="19.5" hidden="false" customHeight="true" outlineLevel="0" collapsed="false">
      <c r="A87" s="214" t="s">
        <v>193</v>
      </c>
      <c r="B87" s="223" t="s">
        <v>211</v>
      </c>
      <c r="C87" s="223"/>
      <c r="D87" s="223"/>
      <c r="E87" s="223"/>
      <c r="F87" s="223"/>
      <c r="G87" s="223"/>
      <c r="H87" s="223"/>
      <c r="I87" s="231" t="n">
        <f aca="false">I71</f>
        <v>155.844207963889</v>
      </c>
      <c r="J87" s="264"/>
    </row>
    <row r="88" customFormat="false" ht="19.5" hidden="false" customHeight="true" outlineLevel="0" collapsed="false">
      <c r="A88" s="211" t="s">
        <v>202</v>
      </c>
      <c r="B88" s="223" t="s">
        <v>119</v>
      </c>
      <c r="C88" s="223"/>
      <c r="D88" s="223"/>
      <c r="E88" s="223"/>
      <c r="F88" s="223"/>
      <c r="G88" s="223"/>
      <c r="H88" s="223"/>
      <c r="I88" s="231" t="n">
        <f aca="false">I81</f>
        <v>254.63</v>
      </c>
      <c r="J88" s="194"/>
    </row>
    <row r="89" customFormat="false" ht="19.5" hidden="false" customHeight="true" outlineLevel="0" collapsed="false">
      <c r="A89" s="228" t="s">
        <v>72</v>
      </c>
      <c r="B89" s="228"/>
      <c r="C89" s="228"/>
      <c r="D89" s="228"/>
      <c r="E89" s="228"/>
      <c r="F89" s="228"/>
      <c r="G89" s="228"/>
      <c r="H89" s="228"/>
      <c r="I89" s="229" t="n">
        <f aca="false">SUM(I84:I88)</f>
        <v>1059.63167096389</v>
      </c>
      <c r="J89" s="194"/>
    </row>
    <row r="90" customFormat="false" ht="19.5" hidden="false" customHeight="true" outlineLevel="0" collapsed="false">
      <c r="A90" s="213" t="s">
        <v>212</v>
      </c>
      <c r="B90" s="213"/>
      <c r="C90" s="213"/>
      <c r="D90" s="213"/>
      <c r="E90" s="213"/>
      <c r="F90" s="213"/>
      <c r="G90" s="213"/>
      <c r="H90" s="213"/>
      <c r="I90" s="213"/>
      <c r="J90" s="194"/>
    </row>
    <row r="91" customFormat="false" ht="19.5" hidden="false" customHeight="true" outlineLevel="0" collapsed="false">
      <c r="A91" s="219" t="n">
        <v>5</v>
      </c>
      <c r="B91" s="238" t="s">
        <v>128</v>
      </c>
      <c r="C91" s="238"/>
      <c r="D91" s="238"/>
      <c r="E91" s="238"/>
      <c r="F91" s="238"/>
      <c r="G91" s="238"/>
      <c r="H91" s="239" t="s">
        <v>58</v>
      </c>
      <c r="I91" s="222" t="s">
        <v>6</v>
      </c>
      <c r="J91" s="194"/>
    </row>
    <row r="92" customFormat="false" ht="19.5" hidden="false" customHeight="true" outlineLevel="0" collapsed="false">
      <c r="A92" s="214" t="s">
        <v>59</v>
      </c>
      <c r="B92" s="223" t="s">
        <v>129</v>
      </c>
      <c r="C92" s="223"/>
      <c r="D92" s="223"/>
      <c r="E92" s="223"/>
      <c r="F92" s="223"/>
      <c r="G92" s="223"/>
      <c r="H92" s="226" t="n">
        <v>0.05</v>
      </c>
      <c r="I92" s="231" t="n">
        <f aca="false">I111*H92</f>
        <v>186.672748348195</v>
      </c>
      <c r="J92" s="194"/>
    </row>
    <row r="93" customFormat="false" ht="19.5" hidden="false" customHeight="true" outlineLevel="0" collapsed="false">
      <c r="A93" s="214" t="s">
        <v>61</v>
      </c>
      <c r="B93" s="223" t="s">
        <v>132</v>
      </c>
      <c r="C93" s="223"/>
      <c r="D93" s="223"/>
      <c r="E93" s="223"/>
      <c r="F93" s="223"/>
      <c r="G93" s="223"/>
      <c r="H93" s="266"/>
      <c r="I93" s="267"/>
      <c r="J93" s="194"/>
    </row>
    <row r="94" customFormat="false" ht="19.5" hidden="false" customHeight="true" outlineLevel="0" collapsed="false">
      <c r="A94" s="214"/>
      <c r="B94" s="240" t="s">
        <v>133</v>
      </c>
      <c r="C94" s="241"/>
      <c r="D94" s="268"/>
      <c r="E94" s="268"/>
      <c r="F94" s="241"/>
      <c r="G94" s="269"/>
      <c r="H94" s="266"/>
      <c r="I94" s="270" t="n">
        <f aca="false">1-(H97+H98+H100+H101)</f>
        <v>0.8685</v>
      </c>
      <c r="J94" s="194"/>
    </row>
    <row r="95" customFormat="false" ht="19.5" hidden="false" customHeight="true" outlineLevel="0" collapsed="false">
      <c r="A95" s="214"/>
      <c r="B95" s="240" t="s">
        <v>134</v>
      </c>
      <c r="C95" s="241"/>
      <c r="D95" s="241"/>
      <c r="E95" s="241"/>
      <c r="F95" s="241"/>
      <c r="G95" s="269"/>
      <c r="H95" s="271"/>
      <c r="I95" s="211" t="n">
        <f aca="false">(I103+I102)/I94</f>
        <v>4965.04373844939</v>
      </c>
      <c r="J95" s="194"/>
    </row>
    <row r="96" customFormat="false" ht="19.5" hidden="false" customHeight="true" outlineLevel="0" collapsed="false">
      <c r="A96" s="214"/>
      <c r="B96" s="223" t="s">
        <v>213</v>
      </c>
      <c r="C96" s="223"/>
      <c r="D96" s="223"/>
      <c r="E96" s="223"/>
      <c r="F96" s="223"/>
      <c r="G96" s="223"/>
      <c r="H96" s="266"/>
      <c r="I96" s="267"/>
      <c r="J96" s="194"/>
    </row>
    <row r="97" customFormat="false" ht="19.5" hidden="false" customHeight="true" outlineLevel="0" collapsed="false">
      <c r="A97" s="214"/>
      <c r="B97" s="240" t="s">
        <v>137</v>
      </c>
      <c r="C97" s="241"/>
      <c r="D97" s="241"/>
      <c r="E97" s="241"/>
      <c r="F97" s="241"/>
      <c r="G97" s="269"/>
      <c r="H97" s="226" t="n">
        <v>0.0065</v>
      </c>
      <c r="I97" s="231" t="n">
        <f aca="false">I95*H97</f>
        <v>32.272784299921</v>
      </c>
      <c r="J97" s="194"/>
    </row>
    <row r="98" customFormat="false" ht="19.5" hidden="false" customHeight="true" outlineLevel="0" collapsed="false">
      <c r="A98" s="214"/>
      <c r="B98" s="240" t="s">
        <v>138</v>
      </c>
      <c r="C98" s="241"/>
      <c r="D98" s="241"/>
      <c r="E98" s="241"/>
      <c r="F98" s="241"/>
      <c r="G98" s="269"/>
      <c r="H98" s="226" t="n">
        <v>0.03</v>
      </c>
      <c r="I98" s="231" t="n">
        <f aca="false">I95*H98</f>
        <v>148.951312153482</v>
      </c>
      <c r="J98" s="194"/>
    </row>
    <row r="99" customFormat="false" ht="19.5" hidden="false" customHeight="true" outlineLevel="0" collapsed="false">
      <c r="A99" s="211"/>
      <c r="B99" s="223" t="s">
        <v>214</v>
      </c>
      <c r="C99" s="223"/>
      <c r="D99" s="223"/>
      <c r="E99" s="223"/>
      <c r="F99" s="223"/>
      <c r="G99" s="223"/>
      <c r="H99" s="266"/>
      <c r="I99" s="272"/>
      <c r="J99" s="230"/>
    </row>
    <row r="100" customFormat="false" ht="19.5" hidden="false" customHeight="true" outlineLevel="0" collapsed="false">
      <c r="A100" s="211"/>
      <c r="B100" s="223" t="s">
        <v>141</v>
      </c>
      <c r="C100" s="223"/>
      <c r="D100" s="223"/>
      <c r="E100" s="223"/>
      <c r="F100" s="223"/>
      <c r="G100" s="223"/>
      <c r="H100" s="226" t="n">
        <v>0.05</v>
      </c>
      <c r="I100" s="231" t="n">
        <f aca="false">I95*H100</f>
        <v>248.252186922469</v>
      </c>
      <c r="J100" s="273"/>
    </row>
    <row r="101" customFormat="false" ht="19.5" hidden="false" customHeight="true" outlineLevel="0" collapsed="false">
      <c r="A101" s="211"/>
      <c r="B101" s="246" t="s">
        <v>215</v>
      </c>
      <c r="C101" s="246"/>
      <c r="D101" s="246"/>
      <c r="E101" s="246"/>
      <c r="F101" s="246"/>
      <c r="G101" s="246"/>
      <c r="H101" s="226" t="n">
        <v>0.045</v>
      </c>
      <c r="I101" s="231" t="n">
        <f aca="false">H101*I95</f>
        <v>223.426968230222</v>
      </c>
      <c r="J101" s="273"/>
    </row>
    <row r="102" customFormat="false" ht="19.5" hidden="false" customHeight="true" outlineLevel="0" collapsed="false">
      <c r="A102" s="211" t="s">
        <v>70</v>
      </c>
      <c r="B102" s="223" t="s">
        <v>130</v>
      </c>
      <c r="C102" s="223"/>
      <c r="D102" s="223"/>
      <c r="E102" s="223"/>
      <c r="F102" s="223"/>
      <c r="G102" s="223"/>
      <c r="H102" s="226" t="n">
        <v>0.1</v>
      </c>
      <c r="I102" s="231" t="n">
        <f aca="false">I103*H102</f>
        <v>392.012771531208</v>
      </c>
      <c r="J102" s="194"/>
    </row>
    <row r="103" customFormat="false" ht="19.5" hidden="false" customHeight="true" outlineLevel="0" collapsed="false">
      <c r="A103" s="211"/>
      <c r="B103" s="223" t="s">
        <v>131</v>
      </c>
      <c r="C103" s="223"/>
      <c r="D103" s="223"/>
      <c r="E103" s="223"/>
      <c r="F103" s="223"/>
      <c r="G103" s="223"/>
      <c r="H103" s="223"/>
      <c r="I103" s="211" t="n">
        <f aca="false">I111+I92</f>
        <v>3920.12771531208</v>
      </c>
      <c r="J103" s="230"/>
    </row>
    <row r="104" customFormat="false" ht="19.5" hidden="false" customHeight="true" outlineLevel="0" collapsed="false">
      <c r="A104" s="227"/>
      <c r="B104" s="228" t="s">
        <v>72</v>
      </c>
      <c r="C104" s="228"/>
      <c r="D104" s="228"/>
      <c r="E104" s="228"/>
      <c r="F104" s="228"/>
      <c r="G104" s="228"/>
      <c r="H104" s="245" t="n">
        <f aca="false">SUM(H92:H102)</f>
        <v>0.2815</v>
      </c>
      <c r="I104" s="229" t="n">
        <f aca="false">I92+I97+I98+I100+I102+I101</f>
        <v>1231.5887714855</v>
      </c>
      <c r="J104" s="194"/>
    </row>
    <row r="105" customFormat="false" ht="25.5" hidden="false" customHeight="true" outlineLevel="0" collapsed="false">
      <c r="A105" s="213" t="s">
        <v>143</v>
      </c>
      <c r="B105" s="213"/>
      <c r="C105" s="213"/>
      <c r="D105" s="213"/>
      <c r="E105" s="213"/>
      <c r="F105" s="213"/>
      <c r="G105" s="213"/>
      <c r="H105" s="213"/>
      <c r="I105" s="213"/>
      <c r="J105" s="194"/>
    </row>
    <row r="106" customFormat="false" ht="33.75" hidden="false" customHeight="true" outlineLevel="0" collapsed="false">
      <c r="A106" s="222"/>
      <c r="B106" s="274" t="s">
        <v>144</v>
      </c>
      <c r="C106" s="274"/>
      <c r="D106" s="274"/>
      <c r="E106" s="274"/>
      <c r="F106" s="274"/>
      <c r="G106" s="274"/>
      <c r="H106" s="275"/>
      <c r="I106" s="220" t="s">
        <v>6</v>
      </c>
      <c r="J106" s="194"/>
    </row>
    <row r="107" customFormat="false" ht="19.5" hidden="false" customHeight="true" outlineLevel="0" collapsed="false">
      <c r="A107" s="211" t="s">
        <v>59</v>
      </c>
      <c r="B107" s="223" t="s">
        <v>145</v>
      </c>
      <c r="C107" s="223"/>
      <c r="D107" s="223"/>
      <c r="E107" s="223"/>
      <c r="F107" s="223"/>
      <c r="G107" s="223"/>
      <c r="H107" s="211"/>
      <c r="I107" s="231" t="n">
        <f aca="false">I20</f>
        <v>2087.8</v>
      </c>
      <c r="J107" s="194"/>
    </row>
    <row r="108" customFormat="false" ht="18.75" hidden="false" customHeight="true" outlineLevel="0" collapsed="false">
      <c r="A108" s="211" t="s">
        <v>61</v>
      </c>
      <c r="B108" s="223" t="s">
        <v>216</v>
      </c>
      <c r="C108" s="223"/>
      <c r="D108" s="223"/>
      <c r="E108" s="223"/>
      <c r="F108" s="223"/>
      <c r="G108" s="223"/>
      <c r="H108" s="211"/>
      <c r="I108" s="231" t="n">
        <f aca="false">I27</f>
        <v>463.223296</v>
      </c>
      <c r="J108" s="194"/>
    </row>
    <row r="109" customFormat="false" ht="35.25" hidden="false" customHeight="true" outlineLevel="0" collapsed="false">
      <c r="A109" s="211" t="s">
        <v>70</v>
      </c>
      <c r="B109" s="215" t="s">
        <v>217</v>
      </c>
      <c r="C109" s="215"/>
      <c r="D109" s="215"/>
      <c r="E109" s="215"/>
      <c r="F109" s="215"/>
      <c r="G109" s="215"/>
      <c r="H109" s="211"/>
      <c r="I109" s="231" t="n">
        <f aca="false">I33</f>
        <v>122.8</v>
      </c>
      <c r="J109" s="276"/>
    </row>
    <row r="110" customFormat="false" ht="19.5" hidden="false" customHeight="true" outlineLevel="0" collapsed="false">
      <c r="A110" s="211" t="s">
        <v>78</v>
      </c>
      <c r="B110" s="249" t="s">
        <v>209</v>
      </c>
      <c r="C110" s="249"/>
      <c r="D110" s="249"/>
      <c r="E110" s="249"/>
      <c r="F110" s="249"/>
      <c r="G110" s="249"/>
      <c r="H110" s="277"/>
      <c r="I110" s="231" t="n">
        <f aca="false">I89</f>
        <v>1059.63167096389</v>
      </c>
      <c r="J110" s="194"/>
    </row>
    <row r="111" customFormat="false" ht="25.5" hidden="false" customHeight="true" outlineLevel="0" collapsed="false">
      <c r="A111" s="228" t="s">
        <v>218</v>
      </c>
      <c r="B111" s="228"/>
      <c r="C111" s="228"/>
      <c r="D111" s="228"/>
      <c r="E111" s="228"/>
      <c r="F111" s="228"/>
      <c r="G111" s="228"/>
      <c r="H111" s="228"/>
      <c r="I111" s="229" t="n">
        <f aca="false">SUM(I107:I110)</f>
        <v>3733.45496696389</v>
      </c>
      <c r="J111" s="194"/>
    </row>
    <row r="112" customFormat="false" ht="20.25" hidden="false" customHeight="true" outlineLevel="0" collapsed="false">
      <c r="A112" s="211" t="s">
        <v>80</v>
      </c>
      <c r="B112" s="249" t="s">
        <v>219</v>
      </c>
      <c r="C112" s="249"/>
      <c r="D112" s="249"/>
      <c r="E112" s="249"/>
      <c r="F112" s="249"/>
      <c r="G112" s="249"/>
      <c r="H112" s="277"/>
      <c r="I112" s="231" t="n">
        <f aca="false">I104</f>
        <v>1231.5887714855</v>
      </c>
      <c r="J112" s="194"/>
    </row>
    <row r="113" customFormat="false" ht="20.25" hidden="false" customHeight="true" outlineLevel="0" collapsed="false">
      <c r="A113" s="228" t="s">
        <v>152</v>
      </c>
      <c r="B113" s="228"/>
      <c r="C113" s="228"/>
      <c r="D113" s="228"/>
      <c r="E113" s="228"/>
      <c r="F113" s="228"/>
      <c r="G113" s="228"/>
      <c r="H113" s="228"/>
      <c r="I113" s="229" t="n">
        <f aca="false">SUM(I111:I112)</f>
        <v>4965.04373844939</v>
      </c>
      <c r="J113" s="194"/>
    </row>
    <row r="114" customFormat="false" ht="20.25" hidden="false" customHeight="true" outlineLevel="0" collapsed="false">
      <c r="J114" s="194"/>
    </row>
    <row r="115" customFormat="false" ht="20.25" hidden="false" customHeight="true" outlineLevel="0" collapsed="false">
      <c r="J115" s="194"/>
    </row>
    <row r="65517" customFormat="false" ht="12.75" hidden="false" customHeight="true" outlineLevel="0" collapsed="false"/>
    <row r="65518" customFormat="false" ht="12.75" hidden="false" customHeight="true" outlineLevel="0" collapsed="false"/>
    <row r="65519" customFormat="false" ht="12.75" hidden="false" customHeight="true" outlineLevel="0" collapsed="false"/>
    <row r="65520" customFormat="false" ht="12.75" hidden="false" customHeight="true" outlineLevel="0" collapsed="false"/>
    <row r="65521" customFormat="false" ht="12.75" hidden="false" customHeight="true" outlineLevel="0" collapsed="false"/>
    <row r="65522" customFormat="false" ht="12.75" hidden="false" customHeight="true" outlineLevel="0" collapsed="false"/>
    <row r="65523" customFormat="false" ht="12.75" hidden="false" customHeight="true" outlineLevel="0" collapsed="false"/>
    <row r="65524" customFormat="false" ht="12.75" hidden="false" customHeight="true" outlineLevel="0" collapsed="false"/>
    <row r="65525" customFormat="false" ht="12.75" hidden="false" customHeight="true" outlineLevel="0" collapsed="false"/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  <row r="65533" customFormat="false" ht="12.75" hidden="false" customHeight="true" outlineLevel="0" collapsed="false"/>
    <row r="65534" customFormat="false" ht="12.75" hidden="false" customHeight="true" outlineLevel="0" collapsed="false"/>
    <row r="65535" customFormat="false" ht="12.75" hidden="false" customHeight="true" outlineLevel="0" collapsed="false"/>
    <row r="65536" customFormat="false" ht="12.75" hidden="false" customHeight="true" outlineLevel="0" collapsed="false"/>
  </sheetData>
  <mergeCells count="90">
    <mergeCell ref="A1:I1"/>
    <mergeCell ref="A2:I2"/>
    <mergeCell ref="A3:I3"/>
    <mergeCell ref="A4:I4"/>
    <mergeCell ref="A7:I7"/>
    <mergeCell ref="A8:C8"/>
    <mergeCell ref="F8:G8"/>
    <mergeCell ref="A9:I9"/>
    <mergeCell ref="A10:I10"/>
    <mergeCell ref="A11:G11"/>
    <mergeCell ref="B12:G12"/>
    <mergeCell ref="B13:G13"/>
    <mergeCell ref="B14:G14"/>
    <mergeCell ref="B15:G15"/>
    <mergeCell ref="A16:G16"/>
    <mergeCell ref="B17:G17"/>
    <mergeCell ref="B18:G18"/>
    <mergeCell ref="B19:G19"/>
    <mergeCell ref="B20:G20"/>
    <mergeCell ref="A21:G21"/>
    <mergeCell ref="B22:G22"/>
    <mergeCell ref="B23:G23"/>
    <mergeCell ref="B24:G24"/>
    <mergeCell ref="B25:G25"/>
    <mergeCell ref="B26:G26"/>
    <mergeCell ref="B27:G27"/>
    <mergeCell ref="A28:G28"/>
    <mergeCell ref="B29:G29"/>
    <mergeCell ref="B30:G30"/>
    <mergeCell ref="B31:G31"/>
    <mergeCell ref="B32:G32"/>
    <mergeCell ref="B33:G33"/>
    <mergeCell ref="A34:G34"/>
    <mergeCell ref="A35:G35"/>
    <mergeCell ref="B36:G36"/>
    <mergeCell ref="A46:G46"/>
    <mergeCell ref="B47:G47"/>
    <mergeCell ref="B48:G48"/>
    <mergeCell ref="B49:G49"/>
    <mergeCell ref="A50:G50"/>
    <mergeCell ref="B51:G51"/>
    <mergeCell ref="A52:G52"/>
    <mergeCell ref="A53:G53"/>
    <mergeCell ref="B54:G54"/>
    <mergeCell ref="B55:G55"/>
    <mergeCell ref="B56:G56"/>
    <mergeCell ref="B57:G57"/>
    <mergeCell ref="B58:G58"/>
    <mergeCell ref="A59:G59"/>
    <mergeCell ref="B60:G60"/>
    <mergeCell ref="A72:G72"/>
    <mergeCell ref="B73:G73"/>
    <mergeCell ref="B74:G74"/>
    <mergeCell ref="B75:G75"/>
    <mergeCell ref="B76:G76"/>
    <mergeCell ref="B77:G77"/>
    <mergeCell ref="B78:G78"/>
    <mergeCell ref="A79:G79"/>
    <mergeCell ref="B80:G80"/>
    <mergeCell ref="A81:G81"/>
    <mergeCell ref="A82:G82"/>
    <mergeCell ref="B83:G83"/>
    <mergeCell ref="B84:G84"/>
    <mergeCell ref="B85:G85"/>
    <mergeCell ref="B86:G86"/>
    <mergeCell ref="K86:Q86"/>
    <mergeCell ref="B87:G87"/>
    <mergeCell ref="B88:G88"/>
    <mergeCell ref="A89:G89"/>
    <mergeCell ref="A90:G90"/>
    <mergeCell ref="B91:G91"/>
    <mergeCell ref="B92:G92"/>
    <mergeCell ref="B93:G93"/>
    <mergeCell ref="D94:E94"/>
    <mergeCell ref="B96:G96"/>
    <mergeCell ref="B99:G99"/>
    <mergeCell ref="B100:G100"/>
    <mergeCell ref="B101:G101"/>
    <mergeCell ref="B102:G102"/>
    <mergeCell ref="B103:G103"/>
    <mergeCell ref="B104:G104"/>
    <mergeCell ref="A105:G105"/>
    <mergeCell ref="B106:G106"/>
    <mergeCell ref="B107:G107"/>
    <mergeCell ref="B108:G108"/>
    <mergeCell ref="B109:G109"/>
    <mergeCell ref="B110:G110"/>
    <mergeCell ref="A111:G111"/>
    <mergeCell ref="B112:G112"/>
    <mergeCell ref="A113:G113"/>
  </mergeCells>
  <printOptions headings="false" gridLines="false" gridLinesSet="true" horizontalCentered="true" verticalCentered="false"/>
  <pageMargins left="0.708333333333333" right="0.708333333333333" top="0.747916666666667" bottom="0.747916666666667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&amp;RPregão Eletrônico nº XXX/XXXX</oddHeader>
    <oddFooter>&amp;LAnexo II do Edital&amp;C&amp;A&amp;R&amp;P/&amp;N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K125"/>
  <sheetViews>
    <sheetView showFormulas="false" showGridLines="true" showRowColHeaders="true" showZeros="false" rightToLeft="false" tabSelected="tru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33"/>
    <col collapsed="false" customWidth="true" hidden="false" outlineLevel="0" max="6" min="6" style="23" width="8.34"/>
    <col collapsed="false" customWidth="true" hidden="false" outlineLevel="0" max="7" min="7" style="23" width="6.44"/>
    <col collapsed="false" customWidth="true" hidden="true" outlineLevel="0" max="8" min="8" style="23" width="13.67"/>
    <col collapsed="false" customWidth="true" hidden="false" outlineLevel="0" max="9" min="9" style="23" width="13.67"/>
    <col collapsed="false" customWidth="true" hidden="false" outlineLevel="0" max="10" min="10" style="23" width="22.44"/>
    <col collapsed="false" customWidth="true" hidden="false" outlineLevel="0" max="11" min="11" style="23" width="11.44"/>
    <col collapsed="false" customWidth="false" hidden="false" outlineLevel="0" max="16384" min="12" style="23" width="9.11"/>
  </cols>
  <sheetData>
    <row r="1" customFormat="false" ht="23.25" hidden="false" customHeight="true" outlineLevel="0" collapsed="false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customFormat="false" ht="33" hidden="false" customHeight="true" outlineLevel="0" collapsed="false">
      <c r="A2" s="103" t="s">
        <v>153</v>
      </c>
      <c r="B2" s="103"/>
      <c r="C2" s="103"/>
      <c r="D2" s="103"/>
      <c r="E2" s="103"/>
      <c r="F2" s="103"/>
      <c r="G2" s="103"/>
      <c r="H2" s="103"/>
      <c r="I2" s="103"/>
      <c r="J2" s="103"/>
    </row>
    <row r="3" customFormat="false" ht="19.5" hidden="false" customHeight="true" outlineLevel="0" collapsed="false">
      <c r="A3" s="25" t="s">
        <v>227</v>
      </c>
      <c r="B3" s="25"/>
      <c r="C3" s="25"/>
      <c r="D3" s="25"/>
      <c r="E3" s="25"/>
      <c r="F3" s="25"/>
      <c r="G3" s="25"/>
      <c r="H3" s="25"/>
      <c r="I3" s="25"/>
      <c r="J3" s="25"/>
    </row>
    <row r="4" customFormat="false" ht="19.5" hidden="false" customHeight="true" outlineLevel="0" collapsed="false">
      <c r="A4" s="25" t="s">
        <v>228</v>
      </c>
      <c r="B4" s="25"/>
      <c r="C4" s="25"/>
      <c r="D4" s="25"/>
      <c r="E4" s="25"/>
      <c r="F4" s="25"/>
      <c r="G4" s="25"/>
      <c r="H4" s="25"/>
      <c r="I4" s="25"/>
      <c r="J4" s="25"/>
    </row>
    <row r="5" customFormat="false" ht="19.5" hidden="false" customHeight="true" outlineLevel="0" collapsed="false">
      <c r="A5" s="26"/>
      <c r="B5" s="27"/>
      <c r="C5" s="27"/>
      <c r="D5" s="27"/>
      <c r="E5" s="27"/>
      <c r="F5" s="27"/>
      <c r="H5" s="27"/>
      <c r="I5" s="27"/>
      <c r="J5" s="28"/>
    </row>
    <row r="6" customFormat="false" ht="19.5" hidden="false" customHeight="true" outlineLevel="0" collapsed="false">
      <c r="A6" s="29" t="s">
        <v>38</v>
      </c>
      <c r="B6" s="29"/>
      <c r="C6" s="29"/>
      <c r="D6" s="30"/>
      <c r="E6" s="30"/>
      <c r="F6" s="30"/>
      <c r="G6" s="31"/>
      <c r="H6" s="32"/>
      <c r="I6" s="32"/>
      <c r="J6" s="33"/>
    </row>
    <row r="7" customFormat="false" ht="19.5" hidden="false" customHeight="true" outlineLevel="0" collapsed="false">
      <c r="A7" s="29" t="s">
        <v>39</v>
      </c>
      <c r="B7" s="29"/>
      <c r="C7" s="29"/>
      <c r="D7" s="34"/>
      <c r="E7" s="34"/>
      <c r="F7" s="34"/>
      <c r="G7" s="31"/>
      <c r="H7" s="32"/>
      <c r="I7" s="32"/>
      <c r="J7" s="33"/>
    </row>
    <row r="8" customFormat="false" ht="19.5" hidden="false" customHeight="true" outlineLevel="0" collapsed="false">
      <c r="A8" s="29" t="s">
        <v>40</v>
      </c>
      <c r="B8" s="29"/>
      <c r="C8" s="29"/>
      <c r="D8" s="29"/>
      <c r="E8" s="34"/>
      <c r="F8" s="34"/>
      <c r="G8" s="31"/>
      <c r="H8" s="32"/>
      <c r="I8" s="32"/>
      <c r="J8" s="33"/>
    </row>
    <row r="9" customFormat="false" ht="19.5" hidden="false" customHeight="true" outlineLevel="0" collapsed="false">
      <c r="A9" s="29" t="s">
        <v>41</v>
      </c>
      <c r="B9" s="35"/>
      <c r="C9" s="35"/>
      <c r="D9" s="36"/>
      <c r="E9" s="36"/>
      <c r="F9" s="32"/>
      <c r="G9" s="31"/>
      <c r="H9" s="32"/>
      <c r="I9" s="32"/>
      <c r="J9" s="33"/>
    </row>
    <row r="10" customFormat="false" ht="19.5" hidden="false" customHeight="true" outlineLevel="0" collapsed="false">
      <c r="A10" s="29" t="s">
        <v>42</v>
      </c>
      <c r="B10" s="35"/>
      <c r="C10" s="35"/>
      <c r="D10" s="32"/>
      <c r="E10" s="32"/>
      <c r="F10" s="32"/>
      <c r="G10" s="36"/>
      <c r="H10" s="36"/>
      <c r="I10" s="36"/>
      <c r="J10" s="33"/>
    </row>
    <row r="11" customFormat="false" ht="19.5" hidden="false" customHeight="true" outlineLevel="0" collapsed="false">
      <c r="A11" s="29" t="s">
        <v>156</v>
      </c>
      <c r="B11" s="29"/>
      <c r="C11" s="29"/>
      <c r="D11" s="36"/>
      <c r="E11" s="36"/>
      <c r="F11" s="36"/>
      <c r="G11" s="104" t="s">
        <v>157</v>
      </c>
      <c r="H11" s="104"/>
      <c r="I11" s="104"/>
      <c r="J11" s="105"/>
    </row>
    <row r="12" customFormat="false" ht="19.5" hidden="false" customHeight="true" outlineLevel="0" collapsed="false">
      <c r="A12" s="39" t="s">
        <v>45</v>
      </c>
      <c r="B12" s="39"/>
      <c r="C12" s="39"/>
      <c r="D12" s="36"/>
      <c r="E12" s="36"/>
      <c r="F12" s="40"/>
      <c r="G12" s="40"/>
      <c r="H12" s="40"/>
      <c r="I12" s="40"/>
      <c r="J12" s="41"/>
    </row>
    <row r="13" customFormat="false" ht="19.5" hidden="false" customHeight="true" outlineLevel="0" collapsed="false">
      <c r="A13" s="39" t="s">
        <v>46</v>
      </c>
      <c r="B13" s="39"/>
      <c r="C13" s="39"/>
      <c r="D13" s="42"/>
      <c r="E13" s="42"/>
      <c r="F13" s="40"/>
      <c r="G13" s="40"/>
      <c r="H13" s="40"/>
      <c r="I13" s="40"/>
      <c r="J13" s="41"/>
    </row>
    <row r="14" s="47" customFormat="true" ht="17.25" hidden="false" customHeight="true" outlineLevel="0" collapsed="false">
      <c r="A14" s="43" t="s">
        <v>47</v>
      </c>
      <c r="B14" s="43"/>
      <c r="C14" s="44"/>
      <c r="D14" s="42"/>
      <c r="E14" s="42"/>
      <c r="F14" s="40"/>
      <c r="G14" s="40"/>
      <c r="H14" s="45"/>
      <c r="I14" s="45"/>
      <c r="J14" s="46"/>
    </row>
    <row r="15" s="47" customFormat="true" ht="17.25" hidden="false" customHeight="true" outlineLevel="0" collapsed="false">
      <c r="A15" s="48" t="s">
        <v>48</v>
      </c>
      <c r="B15" s="49"/>
      <c r="C15" s="50"/>
      <c r="D15" s="51"/>
      <c r="E15" s="51"/>
      <c r="F15" s="52"/>
      <c r="G15" s="53"/>
      <c r="H15" s="53"/>
      <c r="I15" s="53"/>
      <c r="J15" s="54"/>
    </row>
    <row r="16" customFormat="false" ht="23.25" hidden="false" customHeight="true" outlineLevel="0" collapsed="false">
      <c r="A16" s="55" t="s">
        <v>49</v>
      </c>
      <c r="B16" s="55"/>
      <c r="C16" s="55"/>
      <c r="D16" s="55"/>
      <c r="E16" s="55"/>
      <c r="F16" s="55"/>
      <c r="G16" s="55"/>
      <c r="H16" s="55"/>
      <c r="I16" s="55"/>
      <c r="J16" s="55"/>
    </row>
    <row r="17" customFormat="false" ht="19.5" hidden="false" customHeight="true" outlineLevel="0" collapsed="false">
      <c r="A17" s="56" t="s">
        <v>50</v>
      </c>
      <c r="B17" s="56"/>
      <c r="C17" s="56"/>
      <c r="D17" s="56"/>
      <c r="E17" s="56"/>
      <c r="F17" s="56"/>
      <c r="G17" s="56"/>
      <c r="H17" s="56"/>
      <c r="I17" s="56"/>
      <c r="J17" s="56"/>
    </row>
    <row r="18" customFormat="false" ht="36.75" hidden="false" customHeight="true" outlineLevel="0" collapsed="false">
      <c r="A18" s="57" t="s">
        <v>51</v>
      </c>
      <c r="B18" s="57"/>
      <c r="C18" s="57"/>
      <c r="D18" s="57"/>
      <c r="E18" s="57"/>
      <c r="F18" s="57"/>
      <c r="G18" s="57"/>
      <c r="H18" s="57"/>
      <c r="I18" s="57"/>
      <c r="J18" s="57"/>
    </row>
    <row r="19" customFormat="false" ht="30" hidden="false" customHeight="true" outlineLevel="0" collapsed="false">
      <c r="A19" s="58" t="n">
        <v>1</v>
      </c>
      <c r="B19" s="64" t="s">
        <v>52</v>
      </c>
      <c r="C19" s="64"/>
      <c r="D19" s="64"/>
      <c r="E19" s="64"/>
      <c r="F19" s="64"/>
      <c r="G19" s="64"/>
      <c r="H19" s="64"/>
      <c r="I19" s="64"/>
      <c r="J19" s="63"/>
    </row>
    <row r="20" customFormat="false" ht="23.25" hidden="false" customHeight="true" outlineLevel="0" collapsed="false">
      <c r="A20" s="58" t="n">
        <v>2</v>
      </c>
      <c r="B20" s="64" t="s">
        <v>229</v>
      </c>
      <c r="C20" s="64"/>
      <c r="D20" s="64"/>
      <c r="E20" s="64"/>
      <c r="F20" s="64"/>
      <c r="G20" s="64"/>
      <c r="H20" s="64"/>
      <c r="I20" s="64"/>
      <c r="J20" s="65"/>
    </row>
    <row r="21" customFormat="false" ht="21.75" hidden="false" customHeight="true" outlineLevel="0" collapsed="false">
      <c r="A21" s="58" t="n">
        <v>3</v>
      </c>
      <c r="B21" s="64" t="s">
        <v>54</v>
      </c>
      <c r="C21" s="64"/>
      <c r="D21" s="64"/>
      <c r="E21" s="64"/>
      <c r="F21" s="64"/>
      <c r="G21" s="64"/>
      <c r="H21" s="64"/>
      <c r="I21" s="64"/>
      <c r="J21" s="63"/>
    </row>
    <row r="22" customFormat="false" ht="24" hidden="false" customHeight="true" outlineLevel="0" collapsed="false">
      <c r="A22" s="58" t="n">
        <v>4</v>
      </c>
      <c r="B22" s="64" t="s">
        <v>55</v>
      </c>
      <c r="C22" s="64"/>
      <c r="D22" s="64"/>
      <c r="E22" s="64"/>
      <c r="F22" s="64"/>
      <c r="G22" s="64"/>
      <c r="H22" s="64"/>
      <c r="I22" s="64"/>
      <c r="J22" s="66"/>
    </row>
    <row r="23" customFormat="false" ht="19.5" hidden="false" customHeight="true" outlineLevel="0" collapsed="false">
      <c r="A23" s="67" t="s">
        <v>158</v>
      </c>
      <c r="B23" s="67"/>
      <c r="C23" s="67"/>
      <c r="D23" s="67"/>
      <c r="E23" s="67"/>
      <c r="F23" s="67"/>
      <c r="G23" s="67"/>
      <c r="H23" s="67"/>
      <c r="I23" s="67"/>
      <c r="J23" s="67"/>
    </row>
    <row r="24" customFormat="false" ht="19.5" hidden="false" customHeight="true" outlineLevel="0" collapsed="false">
      <c r="A24" s="68" t="n">
        <v>1</v>
      </c>
      <c r="B24" s="69" t="s">
        <v>57</v>
      </c>
      <c r="C24" s="69"/>
      <c r="D24" s="69"/>
      <c r="E24" s="69"/>
      <c r="F24" s="69"/>
      <c r="G24" s="69"/>
      <c r="H24" s="70" t="s">
        <v>58</v>
      </c>
      <c r="I24" s="70" t="s">
        <v>58</v>
      </c>
      <c r="J24" s="71" t="s">
        <v>6</v>
      </c>
    </row>
    <row r="25" customFormat="false" ht="19.5" hidden="false" customHeight="true" outlineLevel="0" collapsed="false">
      <c r="A25" s="58" t="s">
        <v>59</v>
      </c>
      <c r="B25" s="72" t="s">
        <v>60</v>
      </c>
      <c r="C25" s="72"/>
      <c r="D25" s="72"/>
      <c r="E25" s="72"/>
      <c r="F25" s="72"/>
      <c r="G25" s="72"/>
      <c r="H25" s="72"/>
      <c r="I25" s="72"/>
      <c r="J25" s="73"/>
    </row>
    <row r="26" customFormat="false" ht="19.5" hidden="false" customHeight="true" outlineLevel="0" collapsed="false">
      <c r="A26" s="58" t="s">
        <v>61</v>
      </c>
      <c r="B26" s="74" t="s">
        <v>62</v>
      </c>
      <c r="C26" s="74"/>
      <c r="D26" s="74"/>
      <c r="E26" s="74"/>
      <c r="F26" s="74"/>
      <c r="G26" s="74"/>
      <c r="H26" s="75" t="n">
        <v>0.3</v>
      </c>
      <c r="I26" s="75"/>
      <c r="J26" s="73"/>
    </row>
    <row r="27" customFormat="false" ht="19.5" hidden="false" customHeight="true" outlineLevel="0" collapsed="false">
      <c r="A27" s="76"/>
      <c r="B27" s="77" t="s">
        <v>63</v>
      </c>
      <c r="C27" s="77"/>
      <c r="D27" s="77"/>
      <c r="E27" s="77"/>
      <c r="F27" s="77"/>
      <c r="G27" s="77"/>
      <c r="H27" s="77"/>
      <c r="I27" s="77"/>
      <c r="J27" s="78"/>
    </row>
    <row r="28" customFormat="false" ht="19.5" hidden="false" customHeight="true" outlineLevel="0" collapsed="false">
      <c r="A28" s="67" t="s">
        <v>64</v>
      </c>
      <c r="B28" s="67"/>
      <c r="C28" s="67"/>
      <c r="D28" s="67"/>
      <c r="E28" s="67"/>
      <c r="F28" s="67"/>
      <c r="G28" s="67"/>
      <c r="H28" s="67"/>
      <c r="I28" s="67"/>
      <c r="J28" s="67"/>
    </row>
    <row r="29" customFormat="false" ht="19.5" hidden="false" customHeight="true" outlineLevel="0" collapsed="false">
      <c r="A29" s="67" t="s">
        <v>65</v>
      </c>
      <c r="B29" s="67"/>
      <c r="C29" s="67"/>
      <c r="D29" s="67"/>
      <c r="E29" s="67"/>
      <c r="F29" s="67"/>
      <c r="G29" s="67"/>
      <c r="H29" s="67"/>
      <c r="I29" s="67"/>
      <c r="J29" s="67"/>
    </row>
    <row r="30" customFormat="false" ht="19.5" hidden="false" customHeight="true" outlineLevel="0" collapsed="false">
      <c r="A30" s="68" t="s">
        <v>18</v>
      </c>
      <c r="B30" s="69" t="s">
        <v>66</v>
      </c>
      <c r="C30" s="69"/>
      <c r="D30" s="69"/>
      <c r="E30" s="69"/>
      <c r="F30" s="69"/>
      <c r="G30" s="69"/>
      <c r="H30" s="69"/>
      <c r="I30" s="69"/>
      <c r="J30" s="71" t="s">
        <v>6</v>
      </c>
    </row>
    <row r="31" customFormat="false" ht="19.5" hidden="false" customHeight="true" outlineLevel="0" collapsed="false">
      <c r="A31" s="58" t="s">
        <v>59</v>
      </c>
      <c r="B31" s="79" t="s">
        <v>67</v>
      </c>
      <c r="C31" s="79"/>
      <c r="D31" s="79"/>
      <c r="E31" s="79"/>
      <c r="F31" s="79"/>
      <c r="G31" s="79"/>
      <c r="H31" s="79"/>
      <c r="I31" s="79"/>
      <c r="J31" s="80"/>
    </row>
    <row r="32" customFormat="false" ht="19.5" hidden="false" customHeight="true" outlineLevel="0" collapsed="false">
      <c r="A32" s="58" t="s">
        <v>61</v>
      </c>
      <c r="B32" s="72" t="s">
        <v>68</v>
      </c>
      <c r="C32" s="72"/>
      <c r="D32" s="72"/>
      <c r="E32" s="72"/>
      <c r="F32" s="72"/>
      <c r="G32" s="72"/>
      <c r="H32" s="72"/>
      <c r="I32" s="72"/>
      <c r="J32" s="80"/>
    </row>
    <row r="33" customFormat="false" ht="19.5" hidden="false" customHeight="true" outlineLevel="0" collapsed="false">
      <c r="A33" s="81" t="s">
        <v>69</v>
      </c>
      <c r="B33" s="81"/>
      <c r="C33" s="81"/>
      <c r="D33" s="81"/>
      <c r="E33" s="81"/>
      <c r="F33" s="81"/>
      <c r="G33" s="81"/>
      <c r="H33" s="81"/>
      <c r="I33" s="81"/>
      <c r="J33" s="78"/>
    </row>
    <row r="34" customFormat="false" ht="19.5" hidden="false" customHeight="true" outlineLevel="0" collapsed="false">
      <c r="A34" s="58" t="s">
        <v>70</v>
      </c>
      <c r="B34" s="72" t="s">
        <v>71</v>
      </c>
      <c r="C34" s="72"/>
      <c r="D34" s="72"/>
      <c r="E34" s="72"/>
      <c r="F34" s="72"/>
      <c r="G34" s="72"/>
      <c r="H34" s="72"/>
      <c r="I34" s="72"/>
      <c r="J34" s="80"/>
    </row>
    <row r="35" customFormat="false" ht="19.5" hidden="false" customHeight="true" outlineLevel="0" collapsed="false">
      <c r="A35" s="81" t="s">
        <v>72</v>
      </c>
      <c r="B35" s="81"/>
      <c r="C35" s="81"/>
      <c r="D35" s="81"/>
      <c r="E35" s="81"/>
      <c r="F35" s="81"/>
      <c r="G35" s="81"/>
      <c r="H35" s="81"/>
      <c r="I35" s="81"/>
      <c r="J35" s="78"/>
    </row>
    <row r="36" customFormat="false" ht="30" hidden="false" customHeight="true" outlineLevel="0" collapsed="false">
      <c r="A36" s="82" t="s">
        <v>73</v>
      </c>
      <c r="B36" s="82"/>
      <c r="C36" s="82"/>
      <c r="D36" s="82"/>
      <c r="E36" s="82"/>
      <c r="F36" s="82"/>
      <c r="G36" s="82"/>
      <c r="H36" s="82"/>
      <c r="I36" s="82"/>
      <c r="J36" s="82"/>
    </row>
    <row r="37" customFormat="false" ht="19.5" hidden="false" customHeight="true" outlineLevel="0" collapsed="false">
      <c r="A37" s="68" t="s">
        <v>20</v>
      </c>
      <c r="B37" s="83" t="s">
        <v>74</v>
      </c>
      <c r="C37" s="83"/>
      <c r="D37" s="83"/>
      <c r="E37" s="83"/>
      <c r="F37" s="83"/>
      <c r="G37" s="83"/>
      <c r="H37" s="84"/>
      <c r="I37" s="70" t="s">
        <v>58</v>
      </c>
      <c r="J37" s="71" t="s">
        <v>6</v>
      </c>
    </row>
    <row r="38" customFormat="false" ht="19.5" hidden="false" customHeight="true" outlineLevel="0" collapsed="false">
      <c r="A38" s="58" t="s">
        <v>59</v>
      </c>
      <c r="B38" s="85" t="s">
        <v>75</v>
      </c>
      <c r="C38" s="85"/>
      <c r="D38" s="85"/>
      <c r="E38" s="85"/>
      <c r="F38" s="85"/>
      <c r="G38" s="85"/>
      <c r="H38" s="60"/>
      <c r="I38" s="75"/>
      <c r="J38" s="80"/>
    </row>
    <row r="39" customFormat="false" ht="19.5" hidden="false" customHeight="true" outlineLevel="0" collapsed="false">
      <c r="A39" s="58" t="s">
        <v>61</v>
      </c>
      <c r="B39" s="85" t="s">
        <v>76</v>
      </c>
      <c r="C39" s="85"/>
      <c r="D39" s="85"/>
      <c r="E39" s="85"/>
      <c r="F39" s="85"/>
      <c r="G39" s="85"/>
      <c r="H39" s="86"/>
      <c r="I39" s="75"/>
      <c r="J39" s="80"/>
    </row>
    <row r="40" customFormat="false" ht="19.5" hidden="false" customHeight="true" outlineLevel="0" collapsed="false">
      <c r="A40" s="58" t="s">
        <v>70</v>
      </c>
      <c r="B40" s="85" t="s">
        <v>77</v>
      </c>
      <c r="C40" s="85"/>
      <c r="D40" s="85"/>
      <c r="E40" s="85"/>
      <c r="F40" s="85"/>
      <c r="G40" s="85"/>
      <c r="H40" s="87"/>
      <c r="I40" s="75"/>
      <c r="J40" s="80"/>
    </row>
    <row r="41" customFormat="false" ht="19.5" hidden="false" customHeight="true" outlineLevel="0" collapsed="false">
      <c r="A41" s="58" t="s">
        <v>78</v>
      </c>
      <c r="B41" s="85" t="s">
        <v>79</v>
      </c>
      <c r="C41" s="85"/>
      <c r="D41" s="85"/>
      <c r="E41" s="85"/>
      <c r="F41" s="85"/>
      <c r="G41" s="85"/>
      <c r="H41" s="87"/>
      <c r="I41" s="75"/>
      <c r="J41" s="80"/>
    </row>
    <row r="42" customFormat="false" ht="19.5" hidden="false" customHeight="true" outlineLevel="0" collapsed="false">
      <c r="A42" s="58" t="s">
        <v>80</v>
      </c>
      <c r="B42" s="85" t="s">
        <v>81</v>
      </c>
      <c r="C42" s="85"/>
      <c r="D42" s="85"/>
      <c r="E42" s="85"/>
      <c r="F42" s="85"/>
      <c r="G42" s="85"/>
      <c r="H42" s="87"/>
      <c r="I42" s="75"/>
      <c r="J42" s="80"/>
    </row>
    <row r="43" customFormat="false" ht="19.5" hidden="false" customHeight="true" outlineLevel="0" collapsed="false">
      <c r="A43" s="58" t="s">
        <v>82</v>
      </c>
      <c r="B43" s="85" t="s">
        <v>159</v>
      </c>
      <c r="C43" s="85"/>
      <c r="D43" s="85"/>
      <c r="E43" s="85"/>
      <c r="F43" s="85"/>
      <c r="G43" s="85"/>
      <c r="H43" s="87"/>
      <c r="I43" s="75"/>
      <c r="J43" s="80"/>
    </row>
    <row r="44" customFormat="false" ht="19.5" hidden="false" customHeight="true" outlineLevel="0" collapsed="false">
      <c r="A44" s="58" t="s">
        <v>84</v>
      </c>
      <c r="B44" s="85" t="s">
        <v>85</v>
      </c>
      <c r="C44" s="85"/>
      <c r="D44" s="85"/>
      <c r="E44" s="85"/>
      <c r="F44" s="85"/>
      <c r="G44" s="85"/>
      <c r="H44" s="87"/>
      <c r="I44" s="75"/>
      <c r="J44" s="80"/>
    </row>
    <row r="45" customFormat="false" ht="19.5" hidden="false" customHeight="true" outlineLevel="0" collapsed="false">
      <c r="A45" s="58" t="s">
        <v>86</v>
      </c>
      <c r="B45" s="85" t="s">
        <v>87</v>
      </c>
      <c r="C45" s="85"/>
      <c r="D45" s="85"/>
      <c r="E45" s="85"/>
      <c r="F45" s="85"/>
      <c r="G45" s="85"/>
      <c r="H45" s="87"/>
      <c r="I45" s="75"/>
      <c r="J45" s="80"/>
    </row>
    <row r="46" customFormat="false" ht="19.5" hidden="false" customHeight="true" outlineLevel="0" collapsed="false">
      <c r="A46" s="88" t="s">
        <v>72</v>
      </c>
      <c r="B46" s="88"/>
      <c r="C46" s="88"/>
      <c r="D46" s="88"/>
      <c r="E46" s="88"/>
      <c r="F46" s="88"/>
      <c r="G46" s="88"/>
      <c r="H46" s="87"/>
      <c r="I46" s="89"/>
      <c r="J46" s="78"/>
    </row>
    <row r="47" customFormat="false" ht="19.5" hidden="false" customHeight="true" outlineLevel="0" collapsed="false">
      <c r="A47" s="67" t="s">
        <v>88</v>
      </c>
      <c r="B47" s="67"/>
      <c r="C47" s="67"/>
      <c r="D47" s="67"/>
      <c r="E47" s="67"/>
      <c r="F47" s="67"/>
      <c r="G47" s="67"/>
      <c r="H47" s="67"/>
      <c r="I47" s="67"/>
      <c r="J47" s="67"/>
    </row>
    <row r="48" customFormat="false" ht="19.5" hidden="false" customHeight="true" outlineLevel="0" collapsed="false">
      <c r="A48" s="68" t="n">
        <v>2</v>
      </c>
      <c r="B48" s="71" t="s">
        <v>89</v>
      </c>
      <c r="C48" s="71"/>
      <c r="D48" s="71"/>
      <c r="E48" s="71"/>
      <c r="F48" s="71"/>
      <c r="G48" s="71"/>
      <c r="H48" s="71"/>
      <c r="I48" s="71"/>
      <c r="J48" s="71" t="s">
        <v>6</v>
      </c>
    </row>
    <row r="49" customFormat="false" ht="19.5" hidden="false" customHeight="true" outlineLevel="0" collapsed="false">
      <c r="A49" s="58" t="s">
        <v>59</v>
      </c>
      <c r="B49" s="72" t="s">
        <v>90</v>
      </c>
      <c r="C49" s="72"/>
      <c r="D49" s="72"/>
      <c r="E49" s="72"/>
      <c r="F49" s="72"/>
      <c r="G49" s="72"/>
      <c r="H49" s="72"/>
      <c r="I49" s="72"/>
      <c r="J49" s="80"/>
    </row>
    <row r="50" customFormat="false" ht="19.5" hidden="false" customHeight="true" outlineLevel="0" collapsed="false">
      <c r="A50" s="58" t="s">
        <v>61</v>
      </c>
      <c r="B50" s="72" t="s">
        <v>91</v>
      </c>
      <c r="C50" s="72"/>
      <c r="D50" s="72"/>
      <c r="E50" s="72"/>
      <c r="F50" s="72"/>
      <c r="G50" s="72"/>
      <c r="H50" s="72"/>
      <c r="I50" s="72"/>
      <c r="J50" s="80"/>
    </row>
    <row r="51" customFormat="false" ht="19.5" hidden="false" customHeight="true" outlineLevel="0" collapsed="false">
      <c r="A51" s="90" t="s">
        <v>70</v>
      </c>
      <c r="B51" s="91" t="s">
        <v>92</v>
      </c>
      <c r="C51" s="91"/>
      <c r="D51" s="91"/>
      <c r="E51" s="91"/>
      <c r="F51" s="91"/>
      <c r="G51" s="91"/>
      <c r="H51" s="91"/>
      <c r="I51" s="91"/>
      <c r="J51" s="80"/>
      <c r="K51" s="106"/>
    </row>
    <row r="52" customFormat="false" ht="19.5" hidden="false" customHeight="true" outlineLevel="0" collapsed="false">
      <c r="A52" s="90" t="s">
        <v>78</v>
      </c>
      <c r="B52" s="91" t="s">
        <v>93</v>
      </c>
      <c r="C52" s="91"/>
      <c r="D52" s="91"/>
      <c r="E52" s="91"/>
      <c r="F52" s="91"/>
      <c r="G52" s="91"/>
      <c r="H52" s="91"/>
      <c r="I52" s="91"/>
      <c r="J52" s="80"/>
      <c r="K52" s="106"/>
    </row>
    <row r="53" customFormat="false" ht="19.5" hidden="false" customHeight="true" outlineLevel="0" collapsed="false">
      <c r="A53" s="77" t="s">
        <v>72</v>
      </c>
      <c r="B53" s="77"/>
      <c r="C53" s="77"/>
      <c r="D53" s="77"/>
      <c r="E53" s="77"/>
      <c r="F53" s="77"/>
      <c r="G53" s="77"/>
      <c r="H53" s="77"/>
      <c r="I53" s="77"/>
      <c r="J53" s="78"/>
    </row>
    <row r="54" customFormat="false" ht="19.5" hidden="false" customHeight="true" outlineLevel="0" collapsed="false">
      <c r="A54" s="67" t="s">
        <v>94</v>
      </c>
      <c r="B54" s="67"/>
      <c r="C54" s="67"/>
      <c r="D54" s="67"/>
      <c r="E54" s="67"/>
      <c r="F54" s="67"/>
      <c r="G54" s="67"/>
      <c r="H54" s="67"/>
      <c r="I54" s="67"/>
      <c r="J54" s="67"/>
    </row>
    <row r="55" customFormat="false" ht="19.5" hidden="false" customHeight="true" outlineLevel="0" collapsed="false">
      <c r="A55" s="68" t="n">
        <v>2</v>
      </c>
      <c r="B55" s="71"/>
      <c r="C55" s="71"/>
      <c r="D55" s="71"/>
      <c r="E55" s="71"/>
      <c r="F55" s="71"/>
      <c r="G55" s="71"/>
      <c r="H55" s="71"/>
      <c r="I55" s="71"/>
      <c r="J55" s="71" t="s">
        <v>6</v>
      </c>
    </row>
    <row r="56" customFormat="false" ht="19.5" hidden="false" customHeight="true" outlineLevel="0" collapsed="false">
      <c r="A56" s="58" t="s">
        <v>18</v>
      </c>
      <c r="B56" s="72" t="s">
        <v>66</v>
      </c>
      <c r="C56" s="72"/>
      <c r="D56" s="72"/>
      <c r="E56" s="72"/>
      <c r="F56" s="72"/>
      <c r="G56" s="72"/>
      <c r="H56" s="72"/>
      <c r="I56" s="72"/>
      <c r="J56" s="78"/>
    </row>
    <row r="57" customFormat="false" ht="19.5" hidden="false" customHeight="true" outlineLevel="0" collapsed="false">
      <c r="A57" s="58" t="s">
        <v>20</v>
      </c>
      <c r="B57" s="72" t="s">
        <v>74</v>
      </c>
      <c r="C57" s="72"/>
      <c r="D57" s="72"/>
      <c r="E57" s="72"/>
      <c r="F57" s="72"/>
      <c r="G57" s="72"/>
      <c r="H57" s="72"/>
      <c r="I57" s="72"/>
      <c r="J57" s="78"/>
    </row>
    <row r="58" customFormat="false" ht="19.5" hidden="false" customHeight="true" outlineLevel="0" collapsed="false">
      <c r="A58" s="90" t="s">
        <v>22</v>
      </c>
      <c r="B58" s="91" t="s">
        <v>89</v>
      </c>
      <c r="C58" s="91"/>
      <c r="D58" s="91"/>
      <c r="E58" s="91"/>
      <c r="F58" s="91"/>
      <c r="G58" s="91"/>
      <c r="H58" s="91"/>
      <c r="I58" s="91"/>
      <c r="J58" s="78"/>
    </row>
    <row r="59" customFormat="false" ht="19.5" hidden="false" customHeight="true" outlineLevel="0" collapsed="false">
      <c r="A59" s="93" t="s">
        <v>72</v>
      </c>
      <c r="B59" s="93"/>
      <c r="C59" s="93"/>
      <c r="D59" s="93"/>
      <c r="E59" s="93"/>
      <c r="F59" s="93"/>
      <c r="G59" s="93"/>
      <c r="H59" s="93"/>
      <c r="I59" s="93"/>
      <c r="J59" s="78"/>
    </row>
    <row r="60" customFormat="false" ht="19.5" hidden="false" customHeight="true" outlineLevel="0" collapsed="false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</row>
    <row r="61" customFormat="false" ht="19.5" hidden="false" customHeight="true" outlineLevel="0" collapsed="false">
      <c r="A61" s="68" t="n">
        <v>3</v>
      </c>
      <c r="B61" s="83" t="s">
        <v>96</v>
      </c>
      <c r="C61" s="83"/>
      <c r="D61" s="83"/>
      <c r="E61" s="83"/>
      <c r="F61" s="83"/>
      <c r="G61" s="83"/>
      <c r="H61" s="84"/>
      <c r="I61" s="70" t="s">
        <v>58</v>
      </c>
      <c r="J61" s="71" t="s">
        <v>6</v>
      </c>
    </row>
    <row r="62" customFormat="false" ht="19.5" hidden="false" customHeight="true" outlineLevel="0" collapsed="false">
      <c r="A62" s="58" t="s">
        <v>59</v>
      </c>
      <c r="B62" s="85" t="s">
        <v>97</v>
      </c>
      <c r="C62" s="85"/>
      <c r="D62" s="85"/>
      <c r="E62" s="85"/>
      <c r="F62" s="85"/>
      <c r="G62" s="85"/>
      <c r="H62" s="60"/>
      <c r="I62" s="75"/>
      <c r="J62" s="80"/>
    </row>
    <row r="63" customFormat="false" ht="19.5" hidden="false" customHeight="true" outlineLevel="0" collapsed="false">
      <c r="A63" s="58" t="s">
        <v>61</v>
      </c>
      <c r="B63" s="85" t="s">
        <v>98</v>
      </c>
      <c r="C63" s="85"/>
      <c r="D63" s="85"/>
      <c r="E63" s="85"/>
      <c r="F63" s="85"/>
      <c r="G63" s="85"/>
      <c r="H63" s="86"/>
      <c r="I63" s="94"/>
      <c r="J63" s="80"/>
    </row>
    <row r="64" customFormat="false" ht="19.5" hidden="false" customHeight="true" outlineLevel="0" collapsed="false">
      <c r="A64" s="58" t="s">
        <v>70</v>
      </c>
      <c r="B64" s="85" t="s">
        <v>99</v>
      </c>
      <c r="C64" s="85"/>
      <c r="D64" s="85"/>
      <c r="E64" s="85"/>
      <c r="F64" s="85"/>
      <c r="G64" s="85"/>
      <c r="H64" s="87"/>
      <c r="I64" s="94"/>
      <c r="J64" s="94"/>
    </row>
    <row r="65" customFormat="false" ht="19.5" hidden="false" customHeight="true" outlineLevel="0" collapsed="false">
      <c r="A65" s="58" t="s">
        <v>78</v>
      </c>
      <c r="B65" s="85" t="s">
        <v>100</v>
      </c>
      <c r="C65" s="85"/>
      <c r="D65" s="85"/>
      <c r="E65" s="85"/>
      <c r="F65" s="85"/>
      <c r="G65" s="85"/>
      <c r="H65" s="87"/>
      <c r="I65" s="75"/>
      <c r="J65" s="80"/>
      <c r="K65" s="95"/>
    </row>
    <row r="66" customFormat="false" ht="19.5" hidden="false" customHeight="true" outlineLevel="0" collapsed="false">
      <c r="A66" s="58" t="s">
        <v>80</v>
      </c>
      <c r="B66" s="85" t="s">
        <v>101</v>
      </c>
      <c r="C66" s="85"/>
      <c r="D66" s="85"/>
      <c r="E66" s="85"/>
      <c r="F66" s="85"/>
      <c r="G66" s="85"/>
      <c r="H66" s="87"/>
      <c r="I66" s="94"/>
      <c r="J66" s="80"/>
    </row>
    <row r="67" customFormat="false" ht="19.5" hidden="false" customHeight="true" outlineLevel="0" collapsed="false">
      <c r="A67" s="58" t="s">
        <v>82</v>
      </c>
      <c r="B67" s="85" t="s">
        <v>102</v>
      </c>
      <c r="C67" s="85"/>
      <c r="D67" s="85"/>
      <c r="E67" s="85"/>
      <c r="F67" s="85"/>
      <c r="G67" s="85"/>
      <c r="H67" s="87"/>
      <c r="I67" s="75"/>
      <c r="J67" s="80"/>
    </row>
    <row r="68" customFormat="false" ht="19.5" hidden="false" customHeight="true" outlineLevel="0" collapsed="false">
      <c r="A68" s="88" t="s">
        <v>72</v>
      </c>
      <c r="B68" s="88"/>
      <c r="C68" s="88"/>
      <c r="D68" s="88"/>
      <c r="E68" s="88"/>
      <c r="F68" s="88"/>
      <c r="G68" s="88"/>
      <c r="H68" s="87"/>
      <c r="I68" s="94"/>
      <c r="J68" s="78"/>
    </row>
    <row r="69" customFormat="false" ht="19.5" hidden="false" customHeight="true" outlineLevel="0" collapsed="false">
      <c r="A69" s="67" t="s">
        <v>103</v>
      </c>
      <c r="B69" s="67"/>
      <c r="C69" s="67"/>
      <c r="D69" s="67"/>
      <c r="E69" s="67"/>
      <c r="F69" s="67"/>
      <c r="G69" s="67"/>
      <c r="H69" s="67"/>
      <c r="I69" s="67"/>
      <c r="J69" s="67"/>
    </row>
    <row r="70" customFormat="false" ht="19.5" hidden="false" customHeight="true" outlineLevel="0" collapsed="false">
      <c r="A70" s="67" t="s">
        <v>104</v>
      </c>
      <c r="B70" s="67"/>
      <c r="C70" s="67"/>
      <c r="D70" s="67"/>
      <c r="E70" s="67"/>
      <c r="F70" s="67"/>
      <c r="G70" s="67"/>
      <c r="H70" s="67"/>
      <c r="I70" s="67"/>
      <c r="J70" s="67"/>
    </row>
    <row r="71" customFormat="false" ht="19.5" hidden="false" customHeight="true" outlineLevel="0" collapsed="false">
      <c r="A71" s="68" t="s">
        <v>105</v>
      </c>
      <c r="B71" s="69" t="s">
        <v>106</v>
      </c>
      <c r="C71" s="69"/>
      <c r="D71" s="69"/>
      <c r="E71" s="69"/>
      <c r="F71" s="69"/>
      <c r="G71" s="69"/>
      <c r="H71" s="69"/>
      <c r="I71" s="69"/>
      <c r="J71" s="71" t="s">
        <v>6</v>
      </c>
    </row>
    <row r="72" customFormat="false" ht="19.5" hidden="false" customHeight="true" outlineLevel="0" collapsed="false">
      <c r="A72" s="58" t="s">
        <v>59</v>
      </c>
      <c r="B72" s="79" t="s">
        <v>107</v>
      </c>
      <c r="C72" s="79"/>
      <c r="D72" s="79"/>
      <c r="E72" s="79"/>
      <c r="F72" s="79"/>
      <c r="G72" s="79"/>
      <c r="H72" s="79"/>
      <c r="I72" s="79"/>
      <c r="J72" s="80"/>
    </row>
    <row r="73" customFormat="false" ht="19.5" hidden="false" customHeight="true" outlineLevel="0" collapsed="false">
      <c r="A73" s="58" t="s">
        <v>61</v>
      </c>
      <c r="B73" s="72" t="s">
        <v>106</v>
      </c>
      <c r="C73" s="72"/>
      <c r="D73" s="72"/>
      <c r="E73" s="72"/>
      <c r="F73" s="72"/>
      <c r="G73" s="72"/>
      <c r="H73" s="72"/>
      <c r="I73" s="72"/>
      <c r="J73" s="80"/>
    </row>
    <row r="74" customFormat="false" ht="19.5" hidden="false" customHeight="true" outlineLevel="0" collapsed="false">
      <c r="A74" s="58" t="s">
        <v>70</v>
      </c>
      <c r="B74" s="96" t="s">
        <v>108</v>
      </c>
      <c r="C74" s="97"/>
      <c r="D74" s="97"/>
      <c r="E74" s="97"/>
      <c r="F74" s="97"/>
      <c r="G74" s="97"/>
      <c r="H74" s="97"/>
      <c r="I74" s="98"/>
      <c r="J74" s="80"/>
    </row>
    <row r="75" customFormat="false" ht="19.5" hidden="false" customHeight="true" outlineLevel="0" collapsed="false">
      <c r="A75" s="58" t="s">
        <v>78</v>
      </c>
      <c r="B75" s="72" t="s">
        <v>109</v>
      </c>
      <c r="C75" s="72"/>
      <c r="D75" s="72"/>
      <c r="E75" s="72"/>
      <c r="F75" s="72"/>
      <c r="G75" s="72"/>
      <c r="H75" s="72"/>
      <c r="I75" s="72"/>
      <c r="J75" s="80"/>
    </row>
    <row r="76" customFormat="false" ht="19.5" hidden="false" customHeight="true" outlineLevel="0" collapsed="false">
      <c r="A76" s="58" t="s">
        <v>80</v>
      </c>
      <c r="B76" s="31" t="s">
        <v>110</v>
      </c>
      <c r="C76" s="31"/>
      <c r="D76" s="31"/>
      <c r="E76" s="31"/>
      <c r="F76" s="31"/>
      <c r="G76" s="31"/>
      <c r="H76" s="31"/>
      <c r="I76" s="31"/>
      <c r="J76" s="80"/>
    </row>
    <row r="77" customFormat="false" ht="19.5" hidden="false" customHeight="true" outlineLevel="0" collapsed="false">
      <c r="A77" s="58" t="s">
        <v>82</v>
      </c>
      <c r="B77" s="72" t="s">
        <v>111</v>
      </c>
      <c r="C77" s="72"/>
      <c r="D77" s="72"/>
      <c r="E77" s="72"/>
      <c r="F77" s="72"/>
      <c r="G77" s="72"/>
      <c r="H77" s="72"/>
      <c r="I77" s="72"/>
      <c r="J77" s="80"/>
    </row>
    <row r="78" customFormat="false" ht="19.5" hidden="false" customHeight="true" outlineLevel="0" collapsed="false">
      <c r="A78" s="81" t="s">
        <v>69</v>
      </c>
      <c r="B78" s="81"/>
      <c r="C78" s="81"/>
      <c r="D78" s="81"/>
      <c r="E78" s="81"/>
      <c r="F78" s="81"/>
      <c r="G78" s="81"/>
      <c r="H78" s="81"/>
      <c r="I78" s="81"/>
      <c r="J78" s="78"/>
    </row>
    <row r="79" customFormat="false" ht="19.5" hidden="false" customHeight="true" outlineLevel="0" collapsed="false">
      <c r="A79" s="58" t="s">
        <v>84</v>
      </c>
      <c r="B79" s="79" t="s">
        <v>112</v>
      </c>
      <c r="C79" s="79"/>
      <c r="D79" s="79"/>
      <c r="E79" s="79"/>
      <c r="F79" s="79"/>
      <c r="G79" s="79"/>
      <c r="H79" s="79"/>
      <c r="I79" s="79"/>
      <c r="J79" s="80"/>
    </row>
    <row r="80" customFormat="false" ht="32.25" hidden="false" customHeight="true" outlineLevel="0" collapsed="false">
      <c r="A80" s="58" t="s">
        <v>86</v>
      </c>
      <c r="B80" s="64" t="s">
        <v>113</v>
      </c>
      <c r="C80" s="64"/>
      <c r="D80" s="64"/>
      <c r="E80" s="64"/>
      <c r="F80" s="64"/>
      <c r="G80" s="64"/>
      <c r="H80" s="64"/>
      <c r="I80" s="64"/>
      <c r="J80" s="80"/>
    </row>
    <row r="81" customFormat="false" ht="19.5" hidden="false" customHeight="true" outlineLevel="0" collapsed="false">
      <c r="A81" s="81" t="s">
        <v>69</v>
      </c>
      <c r="B81" s="81"/>
      <c r="C81" s="81"/>
      <c r="D81" s="81"/>
      <c r="E81" s="81"/>
      <c r="F81" s="81"/>
      <c r="G81" s="81"/>
      <c r="H81" s="81"/>
      <c r="I81" s="81"/>
      <c r="J81" s="78"/>
    </row>
    <row r="82" customFormat="false" ht="19.5" hidden="false" customHeight="true" outlineLevel="0" collapsed="false">
      <c r="A82" s="77" t="s">
        <v>72</v>
      </c>
      <c r="B82" s="77"/>
      <c r="C82" s="77"/>
      <c r="D82" s="77"/>
      <c r="E82" s="77"/>
      <c r="F82" s="77"/>
      <c r="G82" s="77"/>
      <c r="H82" s="77"/>
      <c r="I82" s="77"/>
      <c r="J82" s="78"/>
    </row>
    <row r="83" customFormat="false" ht="19.5" hidden="false" customHeight="true" outlineLevel="0" collapsed="false">
      <c r="A83" s="67" t="s">
        <v>114</v>
      </c>
      <c r="B83" s="67"/>
      <c r="C83" s="67"/>
      <c r="D83" s="67"/>
      <c r="E83" s="67"/>
      <c r="F83" s="67"/>
      <c r="G83" s="67"/>
      <c r="H83" s="67"/>
      <c r="I83" s="67"/>
      <c r="J83" s="67"/>
    </row>
    <row r="84" customFormat="false" ht="19.5" hidden="false" customHeight="true" outlineLevel="0" collapsed="false">
      <c r="A84" s="68" t="s">
        <v>115</v>
      </c>
      <c r="B84" s="69" t="s">
        <v>116</v>
      </c>
      <c r="C84" s="69"/>
      <c r="D84" s="69"/>
      <c r="E84" s="69"/>
      <c r="F84" s="69"/>
      <c r="G84" s="69"/>
      <c r="H84" s="69"/>
      <c r="I84" s="69"/>
      <c r="J84" s="71" t="s">
        <v>6</v>
      </c>
    </row>
    <row r="85" customFormat="false" ht="19.5" hidden="false" customHeight="true" outlineLevel="0" collapsed="false">
      <c r="A85" s="58" t="s">
        <v>59</v>
      </c>
      <c r="B85" s="79" t="s">
        <v>117</v>
      </c>
      <c r="C85" s="79"/>
      <c r="D85" s="79"/>
      <c r="E85" s="79"/>
      <c r="F85" s="79"/>
      <c r="G85" s="79"/>
      <c r="H85" s="79"/>
      <c r="I85" s="79"/>
      <c r="J85" s="80"/>
    </row>
    <row r="86" customFormat="false" ht="19.5" hidden="false" customHeight="true" outlineLevel="0" collapsed="false">
      <c r="A86" s="81" t="s">
        <v>72</v>
      </c>
      <c r="B86" s="81"/>
      <c r="C86" s="81"/>
      <c r="D86" s="81"/>
      <c r="E86" s="81"/>
      <c r="F86" s="81"/>
      <c r="G86" s="81"/>
      <c r="H86" s="81"/>
      <c r="I86" s="81"/>
      <c r="J86" s="78"/>
    </row>
    <row r="87" customFormat="false" ht="19.5" hidden="false" customHeight="true" outlineLevel="0" collapsed="false">
      <c r="A87" s="67" t="s">
        <v>118</v>
      </c>
      <c r="B87" s="67"/>
      <c r="C87" s="67"/>
      <c r="D87" s="67"/>
      <c r="E87" s="67"/>
      <c r="F87" s="67"/>
      <c r="G87" s="67"/>
      <c r="H87" s="67"/>
      <c r="I87" s="67"/>
      <c r="J87" s="67"/>
    </row>
    <row r="88" customFormat="false" ht="19.5" hidden="false" customHeight="true" outlineLevel="0" collapsed="false">
      <c r="A88" s="68" t="n">
        <v>4</v>
      </c>
      <c r="B88" s="71" t="s">
        <v>119</v>
      </c>
      <c r="C88" s="71"/>
      <c r="D88" s="71"/>
      <c r="E88" s="71"/>
      <c r="F88" s="71"/>
      <c r="G88" s="71"/>
      <c r="H88" s="71"/>
      <c r="I88" s="71"/>
      <c r="J88" s="71" t="s">
        <v>6</v>
      </c>
    </row>
    <row r="89" customFormat="false" ht="19.5" hidden="false" customHeight="true" outlineLevel="0" collapsed="false">
      <c r="A89" s="58" t="s">
        <v>105</v>
      </c>
      <c r="B89" s="72" t="s">
        <v>120</v>
      </c>
      <c r="C89" s="72"/>
      <c r="D89" s="72"/>
      <c r="E89" s="72"/>
      <c r="F89" s="72"/>
      <c r="G89" s="72"/>
      <c r="H89" s="72"/>
      <c r="I89" s="72"/>
      <c r="J89" s="78"/>
    </row>
    <row r="90" customFormat="false" ht="19.5" hidden="false" customHeight="true" outlineLevel="0" collapsed="false">
      <c r="A90" s="58" t="s">
        <v>115</v>
      </c>
      <c r="B90" s="72" t="s">
        <v>116</v>
      </c>
      <c r="C90" s="72"/>
      <c r="D90" s="72"/>
      <c r="E90" s="72"/>
      <c r="F90" s="72"/>
      <c r="G90" s="72"/>
      <c r="H90" s="72"/>
      <c r="I90" s="72"/>
      <c r="J90" s="78"/>
    </row>
    <row r="91" customFormat="false" ht="19.5" hidden="false" customHeight="true" outlineLevel="0" collapsed="false">
      <c r="A91" s="93" t="s">
        <v>72</v>
      </c>
      <c r="B91" s="93"/>
      <c r="C91" s="93"/>
      <c r="D91" s="93"/>
      <c r="E91" s="93"/>
      <c r="F91" s="93"/>
      <c r="G91" s="93"/>
      <c r="H91" s="93"/>
      <c r="I91" s="93"/>
      <c r="J91" s="78"/>
    </row>
    <row r="92" customFormat="false" ht="19.5" hidden="false" customHeight="true" outlineLevel="0" collapsed="false">
      <c r="A92" s="67" t="s">
        <v>121</v>
      </c>
      <c r="B92" s="67"/>
      <c r="C92" s="67"/>
      <c r="D92" s="67"/>
      <c r="E92" s="67"/>
      <c r="F92" s="67"/>
      <c r="G92" s="67"/>
      <c r="H92" s="67"/>
      <c r="I92" s="67"/>
      <c r="J92" s="67"/>
    </row>
    <row r="93" customFormat="false" ht="19.5" hidden="false" customHeight="true" outlineLevel="0" collapsed="false">
      <c r="A93" s="68" t="n">
        <v>5</v>
      </c>
      <c r="B93" s="71" t="s">
        <v>122</v>
      </c>
      <c r="C93" s="71"/>
      <c r="D93" s="71"/>
      <c r="E93" s="71"/>
      <c r="F93" s="71"/>
      <c r="G93" s="71"/>
      <c r="H93" s="71"/>
      <c r="I93" s="71"/>
      <c r="J93" s="71" t="s">
        <v>6</v>
      </c>
    </row>
    <row r="94" customFormat="false" ht="19.5" hidden="false" customHeight="true" outlineLevel="0" collapsed="false">
      <c r="A94" s="58" t="s">
        <v>59</v>
      </c>
      <c r="B94" s="72" t="s">
        <v>123</v>
      </c>
      <c r="C94" s="72"/>
      <c r="D94" s="72"/>
      <c r="E94" s="72"/>
      <c r="F94" s="72"/>
      <c r="G94" s="72"/>
      <c r="H94" s="72"/>
      <c r="I94" s="72"/>
      <c r="J94" s="80"/>
    </row>
    <row r="95" customFormat="false" ht="19.5" hidden="false" customHeight="true" outlineLevel="0" collapsed="false">
      <c r="A95" s="58" t="s">
        <v>61</v>
      </c>
      <c r="B95" s="72" t="s">
        <v>124</v>
      </c>
      <c r="C95" s="72"/>
      <c r="D95" s="72"/>
      <c r="E95" s="72"/>
      <c r="F95" s="72"/>
      <c r="G95" s="72"/>
      <c r="H95" s="72"/>
      <c r="I95" s="72"/>
      <c r="J95" s="80"/>
    </row>
    <row r="96" customFormat="false" ht="19.5" hidden="false" customHeight="true" outlineLevel="0" collapsed="false">
      <c r="A96" s="58" t="s">
        <v>70</v>
      </c>
      <c r="B96" s="72" t="s">
        <v>125</v>
      </c>
      <c r="C96" s="72"/>
      <c r="D96" s="72"/>
      <c r="E96" s="72"/>
      <c r="F96" s="72"/>
      <c r="G96" s="72"/>
      <c r="H96" s="72"/>
      <c r="I96" s="72"/>
      <c r="J96" s="80"/>
    </row>
    <row r="97" customFormat="false" ht="19.5" hidden="false" customHeight="true" outlineLevel="0" collapsed="false">
      <c r="A97" s="58" t="s">
        <v>78</v>
      </c>
      <c r="B97" s="72" t="s">
        <v>126</v>
      </c>
      <c r="C97" s="72"/>
      <c r="D97" s="72"/>
      <c r="E97" s="72"/>
      <c r="F97" s="72"/>
      <c r="G97" s="72"/>
      <c r="H97" s="72"/>
      <c r="I97" s="72"/>
      <c r="J97" s="80"/>
    </row>
    <row r="98" customFormat="false" ht="19.5" hidden="false" customHeight="true" outlineLevel="0" collapsed="false">
      <c r="A98" s="77" t="s">
        <v>72</v>
      </c>
      <c r="B98" s="77"/>
      <c r="C98" s="77"/>
      <c r="D98" s="77"/>
      <c r="E98" s="77"/>
      <c r="F98" s="77"/>
      <c r="G98" s="77"/>
      <c r="H98" s="77"/>
      <c r="I98" s="77"/>
      <c r="J98" s="78"/>
    </row>
    <row r="99" customFormat="false" ht="19.5" hidden="false" customHeight="true" outlineLevel="0" collapsed="false">
      <c r="A99" s="82" t="s">
        <v>127</v>
      </c>
      <c r="B99" s="82"/>
      <c r="C99" s="82"/>
      <c r="D99" s="82"/>
      <c r="E99" s="82"/>
      <c r="F99" s="82"/>
      <c r="G99" s="82"/>
      <c r="H99" s="82"/>
      <c r="I99" s="82"/>
      <c r="J99" s="82"/>
    </row>
    <row r="100" customFormat="false" ht="19.5" hidden="false" customHeight="true" outlineLevel="0" collapsed="false">
      <c r="A100" s="68"/>
      <c r="B100" s="83" t="s">
        <v>128</v>
      </c>
      <c r="C100" s="83"/>
      <c r="D100" s="83"/>
      <c r="E100" s="83"/>
      <c r="F100" s="83"/>
      <c r="G100" s="83"/>
      <c r="H100" s="84"/>
      <c r="I100" s="70" t="s">
        <v>58</v>
      </c>
      <c r="J100" s="71" t="s">
        <v>6</v>
      </c>
    </row>
    <row r="101" customFormat="false" ht="19.5" hidden="false" customHeight="true" outlineLevel="0" collapsed="false">
      <c r="A101" s="58" t="s">
        <v>59</v>
      </c>
      <c r="B101" s="85" t="s">
        <v>129</v>
      </c>
      <c r="C101" s="85"/>
      <c r="D101" s="85"/>
      <c r="E101" s="85"/>
      <c r="F101" s="85"/>
      <c r="G101" s="85"/>
      <c r="H101" s="60"/>
      <c r="I101" s="75"/>
      <c r="J101" s="80"/>
    </row>
    <row r="102" customFormat="false" ht="19.5" hidden="false" customHeight="true" outlineLevel="0" collapsed="false">
      <c r="A102" s="58" t="s">
        <v>61</v>
      </c>
      <c r="B102" s="85" t="s">
        <v>130</v>
      </c>
      <c r="C102" s="85"/>
      <c r="D102" s="85"/>
      <c r="E102" s="85"/>
      <c r="F102" s="85"/>
      <c r="G102" s="85"/>
      <c r="H102" s="86"/>
      <c r="I102" s="75"/>
      <c r="J102" s="80"/>
    </row>
    <row r="103" customFormat="false" ht="19.5" hidden="false" customHeight="true" outlineLevel="0" collapsed="false">
      <c r="A103" s="58"/>
      <c r="B103" s="85" t="s">
        <v>131</v>
      </c>
      <c r="C103" s="85"/>
      <c r="D103" s="85"/>
      <c r="E103" s="85"/>
      <c r="F103" s="85"/>
      <c r="G103" s="85"/>
      <c r="H103" s="87"/>
      <c r="I103" s="94"/>
      <c r="J103" s="99"/>
    </row>
    <row r="104" customFormat="false" ht="19.5" hidden="false" customHeight="true" outlineLevel="0" collapsed="false">
      <c r="A104" s="58" t="s">
        <v>70</v>
      </c>
      <c r="B104" s="85" t="s">
        <v>132</v>
      </c>
      <c r="C104" s="85"/>
      <c r="D104" s="85"/>
      <c r="E104" s="85"/>
      <c r="F104" s="85"/>
      <c r="G104" s="85"/>
      <c r="H104" s="87"/>
      <c r="I104" s="94"/>
      <c r="J104" s="62"/>
    </row>
    <row r="105" customFormat="false" ht="19.5" hidden="false" customHeight="true" outlineLevel="0" collapsed="false">
      <c r="A105" s="58"/>
      <c r="B105" s="85" t="s">
        <v>133</v>
      </c>
      <c r="C105" s="85"/>
      <c r="D105" s="85"/>
      <c r="E105" s="85"/>
      <c r="F105" s="85"/>
      <c r="G105" s="85"/>
      <c r="H105" s="87"/>
      <c r="I105" s="94"/>
      <c r="J105" s="100"/>
      <c r="K105" s="95"/>
    </row>
    <row r="106" customFormat="false" ht="19.5" hidden="false" customHeight="true" outlineLevel="0" collapsed="false">
      <c r="A106" s="58"/>
      <c r="B106" s="85" t="s">
        <v>134</v>
      </c>
      <c r="C106" s="85"/>
      <c r="D106" s="85"/>
      <c r="E106" s="85"/>
      <c r="F106" s="85"/>
      <c r="G106" s="85"/>
      <c r="H106" s="87"/>
      <c r="I106" s="94"/>
      <c r="J106" s="99"/>
    </row>
    <row r="107" customFormat="false" ht="19.5" hidden="false" customHeight="true" outlineLevel="0" collapsed="false">
      <c r="A107" s="58" t="s">
        <v>135</v>
      </c>
      <c r="B107" s="85" t="s">
        <v>136</v>
      </c>
      <c r="C107" s="85"/>
      <c r="D107" s="85"/>
      <c r="E107" s="85"/>
      <c r="F107" s="85"/>
      <c r="G107" s="85"/>
      <c r="H107" s="87"/>
      <c r="I107" s="94"/>
      <c r="J107" s="62"/>
    </row>
    <row r="108" customFormat="false" ht="19.5" hidden="false" customHeight="true" outlineLevel="0" collapsed="false">
      <c r="A108" s="58"/>
      <c r="B108" s="85" t="s">
        <v>137</v>
      </c>
      <c r="C108" s="85"/>
      <c r="D108" s="85"/>
      <c r="E108" s="85"/>
      <c r="F108" s="85"/>
      <c r="G108" s="85"/>
      <c r="H108" s="87"/>
      <c r="I108" s="75"/>
      <c r="J108" s="80"/>
    </row>
    <row r="109" customFormat="false" ht="19.5" hidden="false" customHeight="true" outlineLevel="0" collapsed="false">
      <c r="A109" s="58"/>
      <c r="B109" s="85" t="s">
        <v>138</v>
      </c>
      <c r="C109" s="85"/>
      <c r="D109" s="85"/>
      <c r="E109" s="85"/>
      <c r="F109" s="85"/>
      <c r="G109" s="85"/>
      <c r="H109" s="87"/>
      <c r="I109" s="75"/>
      <c r="J109" s="80"/>
    </row>
    <row r="110" customFormat="false" ht="19.5" hidden="false" customHeight="true" outlineLevel="0" collapsed="false">
      <c r="A110" s="58" t="s">
        <v>139</v>
      </c>
      <c r="B110" s="85" t="s">
        <v>140</v>
      </c>
      <c r="C110" s="85"/>
      <c r="D110" s="85"/>
      <c r="E110" s="85"/>
      <c r="F110" s="85"/>
      <c r="G110" s="85"/>
      <c r="H110" s="87"/>
      <c r="I110" s="94"/>
      <c r="J110" s="62"/>
    </row>
    <row r="111" customFormat="false" ht="19.5" hidden="false" customHeight="true" outlineLevel="0" collapsed="false">
      <c r="A111" s="58"/>
      <c r="B111" s="85" t="s">
        <v>141</v>
      </c>
      <c r="C111" s="85"/>
      <c r="D111" s="85"/>
      <c r="E111" s="85"/>
      <c r="F111" s="85"/>
      <c r="G111" s="85"/>
      <c r="H111" s="87"/>
      <c r="I111" s="75"/>
      <c r="J111" s="80"/>
    </row>
    <row r="112" customFormat="false" ht="19.5" hidden="false" customHeight="true" outlineLevel="0" collapsed="false">
      <c r="A112" s="58" t="s">
        <v>78</v>
      </c>
      <c r="B112" s="85" t="s">
        <v>142</v>
      </c>
      <c r="C112" s="85"/>
      <c r="D112" s="85"/>
      <c r="E112" s="85"/>
      <c r="F112" s="85"/>
      <c r="G112" s="85"/>
      <c r="H112" s="87"/>
      <c r="I112" s="75"/>
      <c r="J112" s="80"/>
    </row>
    <row r="113" customFormat="false" ht="19.5" hidden="false" customHeight="true" outlineLevel="0" collapsed="false">
      <c r="A113" s="88" t="s">
        <v>72</v>
      </c>
      <c r="B113" s="88"/>
      <c r="C113" s="88"/>
      <c r="D113" s="88"/>
      <c r="E113" s="88"/>
      <c r="F113" s="88"/>
      <c r="G113" s="88"/>
      <c r="H113" s="87"/>
      <c r="I113" s="101"/>
      <c r="J113" s="78"/>
    </row>
    <row r="114" customFormat="false" ht="25.5" hidden="false" customHeight="true" outlineLevel="0" collapsed="false">
      <c r="A114" s="67" t="s">
        <v>143</v>
      </c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21.75" hidden="false" customHeight="true" outlineLevel="0" collapsed="false">
      <c r="A115" s="71"/>
      <c r="B115" s="102" t="s">
        <v>144</v>
      </c>
      <c r="C115" s="102"/>
      <c r="D115" s="102"/>
      <c r="E115" s="102"/>
      <c r="F115" s="102"/>
      <c r="G115" s="102"/>
      <c r="H115" s="102"/>
      <c r="I115" s="102"/>
      <c r="J115" s="69" t="s">
        <v>6</v>
      </c>
    </row>
    <row r="116" customFormat="false" ht="19.5" hidden="false" customHeight="true" outlineLevel="0" collapsed="false">
      <c r="A116" s="62" t="s">
        <v>59</v>
      </c>
      <c r="B116" s="64" t="s">
        <v>145</v>
      </c>
      <c r="C116" s="64"/>
      <c r="D116" s="64"/>
      <c r="E116" s="64"/>
      <c r="F116" s="64"/>
      <c r="G116" s="64"/>
      <c r="H116" s="64"/>
      <c r="I116" s="64"/>
      <c r="J116" s="80"/>
    </row>
    <row r="117" customFormat="false" ht="21.75" hidden="false" customHeight="true" outlineLevel="0" collapsed="false">
      <c r="A117" s="62" t="s">
        <v>61</v>
      </c>
      <c r="B117" s="64" t="s">
        <v>146</v>
      </c>
      <c r="C117" s="64"/>
      <c r="D117" s="64"/>
      <c r="E117" s="64"/>
      <c r="F117" s="64"/>
      <c r="G117" s="64"/>
      <c r="H117" s="64"/>
      <c r="I117" s="64"/>
      <c r="J117" s="80"/>
    </row>
    <row r="118" customFormat="false" ht="21" hidden="false" customHeight="true" outlineLevel="0" collapsed="false">
      <c r="A118" s="62" t="s">
        <v>70</v>
      </c>
      <c r="B118" s="64" t="s">
        <v>147</v>
      </c>
      <c r="C118" s="64"/>
      <c r="D118" s="64"/>
      <c r="E118" s="64"/>
      <c r="F118" s="64"/>
      <c r="G118" s="64"/>
      <c r="H118" s="64"/>
      <c r="I118" s="64"/>
      <c r="J118" s="80"/>
    </row>
    <row r="119" customFormat="false" ht="19.5" hidden="false" customHeight="true" outlineLevel="0" collapsed="false">
      <c r="A119" s="62" t="s">
        <v>78</v>
      </c>
      <c r="B119" s="64" t="s">
        <v>148</v>
      </c>
      <c r="C119" s="64"/>
      <c r="D119" s="64"/>
      <c r="E119" s="64"/>
      <c r="F119" s="64"/>
      <c r="G119" s="64"/>
      <c r="H119" s="64"/>
      <c r="I119" s="64"/>
      <c r="J119" s="80"/>
    </row>
    <row r="120" customFormat="false" ht="25.5" hidden="false" customHeight="true" outlineLevel="0" collapsed="false">
      <c r="A120" s="62" t="s">
        <v>80</v>
      </c>
      <c r="B120" s="64" t="s">
        <v>149</v>
      </c>
      <c r="C120" s="64"/>
      <c r="D120" s="64"/>
      <c r="E120" s="64"/>
      <c r="F120" s="64"/>
      <c r="G120" s="64"/>
      <c r="H120" s="64"/>
      <c r="I120" s="64"/>
      <c r="J120" s="80"/>
    </row>
    <row r="121" customFormat="false" ht="20.25" hidden="false" customHeight="true" outlineLevel="0" collapsed="false">
      <c r="A121" s="77" t="s">
        <v>150</v>
      </c>
      <c r="B121" s="77"/>
      <c r="C121" s="77"/>
      <c r="D121" s="77"/>
      <c r="E121" s="77"/>
      <c r="F121" s="77"/>
      <c r="G121" s="77"/>
      <c r="H121" s="77"/>
      <c r="I121" s="77"/>
      <c r="J121" s="78"/>
    </row>
    <row r="122" customFormat="false" ht="20.25" hidden="false" customHeight="true" outlineLevel="0" collapsed="false">
      <c r="A122" s="62" t="s">
        <v>82</v>
      </c>
      <c r="B122" s="64" t="s">
        <v>151</v>
      </c>
      <c r="C122" s="64"/>
      <c r="D122" s="64"/>
      <c r="E122" s="64"/>
      <c r="F122" s="64"/>
      <c r="G122" s="64"/>
      <c r="H122" s="64"/>
      <c r="I122" s="64"/>
      <c r="J122" s="80"/>
    </row>
    <row r="123" customFormat="false" ht="20.25" hidden="false" customHeight="true" outlineLevel="0" collapsed="false">
      <c r="A123" s="77" t="s">
        <v>152</v>
      </c>
      <c r="B123" s="77"/>
      <c r="C123" s="77"/>
      <c r="D123" s="77"/>
      <c r="E123" s="77"/>
      <c r="F123" s="77"/>
      <c r="G123" s="77"/>
      <c r="H123" s="77"/>
      <c r="I123" s="77"/>
      <c r="J123" s="78"/>
    </row>
    <row r="124" customFormat="false" ht="20.25" hidden="false" customHeight="true" outlineLevel="0" collapsed="false"/>
    <row r="125" customFormat="false" ht="20.25" hidden="false" customHeight="true" outlineLevel="0" collapsed="false"/>
  </sheetData>
  <mergeCells count="128">
    <mergeCell ref="A1:J1"/>
    <mergeCell ref="A2:J2"/>
    <mergeCell ref="A3:J3"/>
    <mergeCell ref="A4:J4"/>
    <mergeCell ref="A6:C6"/>
    <mergeCell ref="D6:F6"/>
    <mergeCell ref="A7:C7"/>
    <mergeCell ref="D7:F7"/>
    <mergeCell ref="A8:D8"/>
    <mergeCell ref="E8:F8"/>
    <mergeCell ref="D9:E9"/>
    <mergeCell ref="G10:I10"/>
    <mergeCell ref="A11:C11"/>
    <mergeCell ref="D11:F11"/>
    <mergeCell ref="G11:I11"/>
    <mergeCell ref="A12:C12"/>
    <mergeCell ref="D12:E12"/>
    <mergeCell ref="A13:C13"/>
    <mergeCell ref="D13:E13"/>
    <mergeCell ref="A14:B14"/>
    <mergeCell ref="D14:E14"/>
    <mergeCell ref="G15:I15"/>
    <mergeCell ref="A16:J16"/>
    <mergeCell ref="A17:J17"/>
    <mergeCell ref="A18:J18"/>
    <mergeCell ref="B19:I19"/>
    <mergeCell ref="B20:I20"/>
    <mergeCell ref="B21:I21"/>
    <mergeCell ref="B22:I22"/>
    <mergeCell ref="A23:J23"/>
    <mergeCell ref="B24:G24"/>
    <mergeCell ref="B25:H25"/>
    <mergeCell ref="B26:G26"/>
    <mergeCell ref="B27:H27"/>
    <mergeCell ref="A28:J28"/>
    <mergeCell ref="A29:J29"/>
    <mergeCell ref="B30:I30"/>
    <mergeCell ref="B31:I31"/>
    <mergeCell ref="B32:I32"/>
    <mergeCell ref="A33:I33"/>
    <mergeCell ref="B34:I34"/>
    <mergeCell ref="A35:I35"/>
    <mergeCell ref="A36:J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A46:G46"/>
    <mergeCell ref="A47:J47"/>
    <mergeCell ref="B48:I48"/>
    <mergeCell ref="B49:I49"/>
    <mergeCell ref="B50:I50"/>
    <mergeCell ref="B51:I51"/>
    <mergeCell ref="B52:I52"/>
    <mergeCell ref="A53:I53"/>
    <mergeCell ref="A54:J54"/>
    <mergeCell ref="B55:I55"/>
    <mergeCell ref="B56:I56"/>
    <mergeCell ref="B57:I57"/>
    <mergeCell ref="B58:I58"/>
    <mergeCell ref="A59:I59"/>
    <mergeCell ref="A60:J60"/>
    <mergeCell ref="B61:G61"/>
    <mergeCell ref="B62:G62"/>
    <mergeCell ref="B63:G63"/>
    <mergeCell ref="B64:G64"/>
    <mergeCell ref="B65:G65"/>
    <mergeCell ref="B66:G66"/>
    <mergeCell ref="B67:G67"/>
    <mergeCell ref="A68:G68"/>
    <mergeCell ref="A69:J69"/>
    <mergeCell ref="A70:J70"/>
    <mergeCell ref="B71:I71"/>
    <mergeCell ref="B72:I72"/>
    <mergeCell ref="B73:I73"/>
    <mergeCell ref="B75:I75"/>
    <mergeCell ref="B77:I77"/>
    <mergeCell ref="A78:I78"/>
    <mergeCell ref="B79:I79"/>
    <mergeCell ref="B80:I80"/>
    <mergeCell ref="A81:I81"/>
    <mergeCell ref="A82:I82"/>
    <mergeCell ref="A83:J83"/>
    <mergeCell ref="B84:I84"/>
    <mergeCell ref="B85:I85"/>
    <mergeCell ref="A86:I86"/>
    <mergeCell ref="A87:J87"/>
    <mergeCell ref="B88:I88"/>
    <mergeCell ref="B89:I89"/>
    <mergeCell ref="B90:I90"/>
    <mergeCell ref="A91:I91"/>
    <mergeCell ref="A92:J92"/>
    <mergeCell ref="B93:I93"/>
    <mergeCell ref="B94:I94"/>
    <mergeCell ref="B95:I95"/>
    <mergeCell ref="B96:I96"/>
    <mergeCell ref="B97:I97"/>
    <mergeCell ref="A98:I98"/>
    <mergeCell ref="A99:J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A113:G113"/>
    <mergeCell ref="A114:J114"/>
    <mergeCell ref="B115:I115"/>
    <mergeCell ref="B116:I116"/>
    <mergeCell ref="B117:I117"/>
    <mergeCell ref="B118:I118"/>
    <mergeCell ref="B119:I119"/>
    <mergeCell ref="B120:I120"/>
    <mergeCell ref="A121:I121"/>
    <mergeCell ref="B122:I122"/>
    <mergeCell ref="A123:I123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V65516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9.67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3.11"/>
    <col collapsed="false" customWidth="true" hidden="false" outlineLevel="0" max="6" min="6" style="23" width="11.11"/>
    <col collapsed="false" customWidth="true" hidden="false" outlineLevel="0" max="7" min="7" style="23" width="6.88"/>
    <col collapsed="false" customWidth="true" hidden="false" outlineLevel="0" max="8" min="8" style="23" width="13.67"/>
    <col collapsed="false" customWidth="true" hidden="false" outlineLevel="0" max="9" min="9" style="23" width="25.56"/>
    <col collapsed="false" customWidth="true" hidden="false" outlineLevel="0" max="10" min="10" style="23" width="10.33"/>
    <col collapsed="false" customWidth="true" hidden="false" outlineLevel="0" max="11" min="11" style="23" width="14.11"/>
    <col collapsed="false" customWidth="true" hidden="false" outlineLevel="0" max="12" min="12" style="23" width="15"/>
    <col collapsed="false" customWidth="false" hidden="false" outlineLevel="0" max="16384" min="13" style="23" width="9.11"/>
  </cols>
  <sheetData>
    <row r="1" customFormat="false" ht="30" hidden="false" customHeight="true" outlineLevel="0" collapsed="false">
      <c r="A1" s="192" t="s">
        <v>160</v>
      </c>
      <c r="B1" s="192"/>
      <c r="C1" s="192"/>
      <c r="D1" s="192"/>
      <c r="E1" s="192"/>
      <c r="F1" s="192"/>
      <c r="G1" s="192"/>
      <c r="H1" s="192"/>
      <c r="I1" s="192"/>
    </row>
    <row r="2" customFormat="false" ht="47.25" hidden="false" customHeight="true" outlineLevel="0" collapsed="false">
      <c r="A2" s="278" t="s">
        <v>161</v>
      </c>
      <c r="B2" s="278"/>
      <c r="C2" s="278"/>
      <c r="D2" s="278"/>
      <c r="E2" s="278"/>
      <c r="F2" s="278"/>
      <c r="G2" s="278"/>
      <c r="H2" s="278"/>
      <c r="I2" s="278"/>
      <c r="J2" s="194"/>
    </row>
    <row r="3" customFormat="false" ht="18.75" hidden="false" customHeight="true" outlineLevel="0" collapsed="false">
      <c r="A3" s="195" t="s">
        <v>227</v>
      </c>
      <c r="B3" s="195"/>
      <c r="C3" s="195"/>
      <c r="D3" s="195"/>
      <c r="E3" s="195"/>
      <c r="F3" s="195"/>
      <c r="G3" s="195"/>
      <c r="H3" s="195"/>
      <c r="I3" s="195"/>
      <c r="J3" s="194"/>
    </row>
    <row r="4" customFormat="false" ht="17.25" hidden="false" customHeight="true" outlineLevel="0" collapsed="false">
      <c r="A4" s="195" t="s">
        <v>230</v>
      </c>
      <c r="B4" s="195"/>
      <c r="C4" s="195"/>
      <c r="D4" s="195"/>
      <c r="E4" s="195"/>
      <c r="F4" s="195"/>
      <c r="G4" s="195"/>
      <c r="H4" s="195"/>
      <c r="I4" s="195"/>
      <c r="J4" s="194"/>
    </row>
    <row r="5" customFormat="false" ht="19.5" hidden="false" customHeight="true" outlineLevel="0" collapsed="false">
      <c r="A5" s="196"/>
      <c r="B5" s="197"/>
      <c r="C5" s="197"/>
      <c r="D5" s="197"/>
      <c r="E5" s="197"/>
      <c r="F5" s="197"/>
      <c r="G5" s="197"/>
      <c r="H5" s="197"/>
      <c r="I5" s="198"/>
      <c r="J5" s="194"/>
    </row>
    <row r="6" customFormat="false" ht="19.5" hidden="false" customHeight="true" outlineLevel="0" collapsed="false">
      <c r="A6" s="279" t="s">
        <v>163</v>
      </c>
      <c r="B6" s="258"/>
      <c r="C6" s="258"/>
      <c r="D6" s="280"/>
      <c r="E6" s="258"/>
      <c r="F6" s="281" t="n">
        <v>43221</v>
      </c>
      <c r="G6" s="281"/>
      <c r="H6" s="282"/>
      <c r="I6" s="204"/>
      <c r="J6" s="194"/>
    </row>
    <row r="7" customFormat="false" ht="19.5" hidden="false" customHeight="true" outlineLevel="0" collapsed="false">
      <c r="A7" s="279" t="s">
        <v>224</v>
      </c>
      <c r="B7" s="258"/>
      <c r="C7" s="283"/>
      <c r="D7" s="283"/>
      <c r="E7" s="258"/>
      <c r="F7" s="258"/>
      <c r="G7" s="258"/>
      <c r="H7" s="258"/>
      <c r="I7" s="204"/>
      <c r="J7" s="194"/>
    </row>
    <row r="8" s="47" customFormat="true" ht="19.5" hidden="false" customHeight="true" outlineLevel="0" collapsed="false">
      <c r="A8" s="284" t="s">
        <v>47</v>
      </c>
      <c r="B8" s="207"/>
      <c r="C8" s="207" t="s">
        <v>165</v>
      </c>
      <c r="D8" s="207"/>
      <c r="E8" s="207"/>
      <c r="F8" s="207"/>
      <c r="G8" s="207"/>
      <c r="H8" s="285"/>
      <c r="I8" s="209"/>
      <c r="J8" s="194"/>
    </row>
    <row r="9" customFormat="false" ht="24.75" hidden="false" customHeight="true" outlineLevel="0" collapsed="false">
      <c r="A9" s="210" t="s">
        <v>49</v>
      </c>
      <c r="B9" s="210"/>
      <c r="C9" s="210"/>
      <c r="D9" s="210"/>
      <c r="E9" s="210"/>
      <c r="F9" s="210"/>
      <c r="G9" s="210"/>
      <c r="H9" s="210"/>
      <c r="I9" s="210"/>
      <c r="J9" s="194"/>
    </row>
    <row r="10" customFormat="false" ht="19.5" hidden="false" customHeight="true" outlineLevel="0" collapsed="false">
      <c r="A10" s="211" t="s">
        <v>50</v>
      </c>
      <c r="B10" s="211"/>
      <c r="C10" s="211"/>
      <c r="D10" s="211"/>
      <c r="E10" s="211"/>
      <c r="F10" s="211"/>
      <c r="G10" s="211"/>
      <c r="H10" s="211"/>
      <c r="I10" s="211"/>
      <c r="J10" s="194"/>
    </row>
    <row r="11" customFormat="false" ht="45" hidden="false" customHeight="true" outlineLevel="0" collapsed="false">
      <c r="A11" s="286" t="s">
        <v>51</v>
      </c>
      <c r="B11" s="286"/>
      <c r="C11" s="286"/>
      <c r="D11" s="286"/>
      <c r="E11" s="286"/>
      <c r="F11" s="286"/>
      <c r="G11" s="286"/>
      <c r="H11" s="213"/>
      <c r="I11" s="212" t="s">
        <v>225</v>
      </c>
      <c r="J11" s="194"/>
    </row>
    <row r="12" customFormat="false" ht="19.5" hidden="false" customHeight="true" outlineLevel="0" collapsed="false">
      <c r="A12" s="214" t="n">
        <v>1</v>
      </c>
      <c r="B12" s="223" t="s">
        <v>52</v>
      </c>
      <c r="C12" s="223"/>
      <c r="D12" s="223"/>
      <c r="E12" s="223"/>
      <c r="F12" s="223"/>
      <c r="G12" s="223"/>
      <c r="H12" s="211"/>
      <c r="I12" s="216" t="s">
        <v>231</v>
      </c>
      <c r="J12" s="194"/>
    </row>
    <row r="13" customFormat="false" ht="19.5" hidden="false" customHeight="true" outlineLevel="0" collapsed="false">
      <c r="A13" s="214" t="n">
        <v>2</v>
      </c>
      <c r="B13" s="223" t="s">
        <v>168</v>
      </c>
      <c r="C13" s="223"/>
      <c r="D13" s="223"/>
      <c r="E13" s="223"/>
      <c r="F13" s="223"/>
      <c r="G13" s="223"/>
      <c r="H13" s="211"/>
      <c r="I13" s="217" t="n">
        <v>1207.8</v>
      </c>
      <c r="J13" s="194"/>
    </row>
    <row r="14" customFormat="false" ht="19.5" hidden="false" customHeight="true" outlineLevel="0" collapsed="false">
      <c r="A14" s="214" t="n">
        <v>3</v>
      </c>
      <c r="B14" s="223" t="s">
        <v>54</v>
      </c>
      <c r="C14" s="223"/>
      <c r="D14" s="223"/>
      <c r="E14" s="223"/>
      <c r="F14" s="223"/>
      <c r="G14" s="223"/>
      <c r="H14" s="211"/>
      <c r="I14" s="218" t="s">
        <v>169</v>
      </c>
      <c r="J14" s="194"/>
    </row>
    <row r="15" customFormat="false" ht="19.5" hidden="false" customHeight="true" outlineLevel="0" collapsed="false">
      <c r="A15" s="214" t="n">
        <v>4</v>
      </c>
      <c r="B15" s="223" t="s">
        <v>55</v>
      </c>
      <c r="C15" s="223"/>
      <c r="D15" s="223"/>
      <c r="E15" s="223"/>
      <c r="F15" s="223"/>
      <c r="G15" s="223"/>
      <c r="H15" s="211"/>
      <c r="I15" s="139" t="n">
        <v>43952</v>
      </c>
      <c r="J15" s="194"/>
    </row>
    <row r="16" customFormat="false" ht="19.5" hidden="false" customHeight="true" outlineLevel="0" collapsed="false">
      <c r="A16" s="213" t="s">
        <v>158</v>
      </c>
      <c r="B16" s="213"/>
      <c r="C16" s="213"/>
      <c r="D16" s="213"/>
      <c r="E16" s="213"/>
      <c r="F16" s="213"/>
      <c r="G16" s="213"/>
      <c r="H16" s="213"/>
      <c r="I16" s="213"/>
      <c r="J16" s="194"/>
    </row>
    <row r="17" customFormat="false" ht="19.5" hidden="false" customHeight="true" outlineLevel="0" collapsed="false">
      <c r="A17" s="219" t="n">
        <v>1</v>
      </c>
      <c r="B17" s="222" t="s">
        <v>57</v>
      </c>
      <c r="C17" s="222"/>
      <c r="D17" s="222"/>
      <c r="E17" s="222"/>
      <c r="F17" s="222"/>
      <c r="G17" s="222"/>
      <c r="H17" s="222"/>
      <c r="I17" s="222" t="s">
        <v>6</v>
      </c>
      <c r="J17" s="194"/>
    </row>
    <row r="18" customFormat="false" ht="19.5" hidden="false" customHeight="true" outlineLevel="0" collapsed="false">
      <c r="A18" s="214" t="s">
        <v>59</v>
      </c>
      <c r="B18" s="223" t="s">
        <v>170</v>
      </c>
      <c r="C18" s="223"/>
      <c r="D18" s="223"/>
      <c r="E18" s="223"/>
      <c r="F18" s="223"/>
      <c r="G18" s="223"/>
      <c r="H18" s="223"/>
      <c r="I18" s="224" t="n">
        <f aca="false">I13</f>
        <v>1207.8</v>
      </c>
      <c r="J18" s="194"/>
    </row>
    <row r="19" customFormat="false" ht="19.5" hidden="false" customHeight="true" outlineLevel="0" collapsed="false">
      <c r="A19" s="214" t="s">
        <v>61</v>
      </c>
      <c r="B19" s="225" t="s">
        <v>62</v>
      </c>
      <c r="C19" s="225"/>
      <c r="D19" s="225"/>
      <c r="E19" s="225"/>
      <c r="F19" s="225"/>
      <c r="G19" s="225"/>
      <c r="H19" s="226" t="n">
        <v>0</v>
      </c>
      <c r="I19" s="224"/>
      <c r="J19" s="194"/>
    </row>
    <row r="20" customFormat="false" ht="19.5" hidden="false" customHeight="true" outlineLevel="0" collapsed="false">
      <c r="A20" s="227"/>
      <c r="B20" s="228" t="s">
        <v>63</v>
      </c>
      <c r="C20" s="228"/>
      <c r="D20" s="228"/>
      <c r="E20" s="228"/>
      <c r="F20" s="228"/>
      <c r="G20" s="228"/>
      <c r="H20" s="228"/>
      <c r="I20" s="229" t="n">
        <f aca="false">SUM(I18:I18)</f>
        <v>1207.8</v>
      </c>
      <c r="J20" s="194"/>
    </row>
    <row r="21" customFormat="false" ht="19.5" hidden="false" customHeight="true" outlineLevel="0" collapsed="false">
      <c r="A21" s="213" t="s">
        <v>171</v>
      </c>
      <c r="B21" s="213"/>
      <c r="C21" s="213"/>
      <c r="D21" s="213"/>
      <c r="E21" s="213"/>
      <c r="F21" s="213"/>
      <c r="G21" s="213"/>
      <c r="H21" s="213"/>
      <c r="I21" s="213"/>
      <c r="J21" s="194"/>
    </row>
    <row r="22" customFormat="false" ht="19.5" hidden="false" customHeight="true" outlineLevel="0" collapsed="false">
      <c r="A22" s="219" t="n">
        <v>2</v>
      </c>
      <c r="B22" s="222" t="s">
        <v>89</v>
      </c>
      <c r="C22" s="222"/>
      <c r="D22" s="222"/>
      <c r="E22" s="222"/>
      <c r="F22" s="222"/>
      <c r="G22" s="222"/>
      <c r="H22" s="222"/>
      <c r="I22" s="222" t="s">
        <v>6</v>
      </c>
      <c r="J22" s="230"/>
    </row>
    <row r="23" customFormat="false" ht="19.5" hidden="false" customHeight="true" outlineLevel="0" collapsed="false">
      <c r="A23" s="214" t="s">
        <v>59</v>
      </c>
      <c r="B23" s="223" t="s">
        <v>172</v>
      </c>
      <c r="C23" s="223"/>
      <c r="D23" s="223"/>
      <c r="E23" s="223"/>
      <c r="F23" s="223"/>
      <c r="G23" s="223"/>
      <c r="H23" s="223"/>
      <c r="I23" s="231" t="n">
        <f aca="false">(3.77*2*22)-I18*0.06</f>
        <v>93.412</v>
      </c>
      <c r="J23" s="194"/>
    </row>
    <row r="24" customFormat="false" ht="19.5" hidden="false" customHeight="true" outlineLevel="0" collapsed="false">
      <c r="A24" s="214" t="s">
        <v>61</v>
      </c>
      <c r="B24" s="223" t="s">
        <v>232</v>
      </c>
      <c r="C24" s="223"/>
      <c r="D24" s="223"/>
      <c r="E24" s="223"/>
      <c r="F24" s="223"/>
      <c r="G24" s="223"/>
      <c r="H24" s="223"/>
      <c r="I24" s="231" t="n">
        <f aca="false">15.15*22</f>
        <v>333.3</v>
      </c>
      <c r="J24" s="194"/>
    </row>
    <row r="25" customFormat="false" ht="19.5" hidden="false" customHeight="true" outlineLevel="0" collapsed="false">
      <c r="A25" s="232" t="s">
        <v>70</v>
      </c>
      <c r="B25" s="233" t="s">
        <v>92</v>
      </c>
      <c r="C25" s="233"/>
      <c r="D25" s="233"/>
      <c r="E25" s="233"/>
      <c r="F25" s="233"/>
      <c r="G25" s="233"/>
      <c r="H25" s="233"/>
      <c r="I25" s="234" t="n">
        <v>12.84</v>
      </c>
      <c r="J25" s="230"/>
    </row>
    <row r="26" customFormat="false" ht="19.5" hidden="false" customHeight="true" outlineLevel="0" collapsed="false">
      <c r="A26" s="232" t="s">
        <v>78</v>
      </c>
      <c r="B26" s="233" t="s">
        <v>93</v>
      </c>
      <c r="C26" s="233"/>
      <c r="D26" s="233"/>
      <c r="E26" s="233"/>
      <c r="F26" s="233"/>
      <c r="G26" s="233"/>
      <c r="H26" s="233"/>
      <c r="I26" s="235" t="n">
        <f aca="false">(I13*0.1)*1.2*0.2468</f>
        <v>35.7702048</v>
      </c>
      <c r="J26" s="230"/>
    </row>
    <row r="27" customFormat="false" ht="19.5" hidden="false" customHeight="true" outlineLevel="0" collapsed="false">
      <c r="A27" s="227"/>
      <c r="B27" s="228" t="s">
        <v>173</v>
      </c>
      <c r="C27" s="228"/>
      <c r="D27" s="228"/>
      <c r="E27" s="228"/>
      <c r="F27" s="228"/>
      <c r="G27" s="228"/>
      <c r="H27" s="228"/>
      <c r="I27" s="229" t="n">
        <f aca="false">SUM(I23:I26)</f>
        <v>475.3222048</v>
      </c>
      <c r="J27" s="237"/>
    </row>
    <row r="28" customFormat="false" ht="19.5" hidden="false" customHeight="true" outlineLevel="0" collapsed="false">
      <c r="A28" s="213" t="s">
        <v>174</v>
      </c>
      <c r="B28" s="213"/>
      <c r="C28" s="213"/>
      <c r="D28" s="213"/>
      <c r="E28" s="213"/>
      <c r="F28" s="213"/>
      <c r="G28" s="213"/>
      <c r="H28" s="213"/>
      <c r="I28" s="213"/>
      <c r="J28" s="194"/>
    </row>
    <row r="29" customFormat="false" ht="19.5" hidden="false" customHeight="true" outlineLevel="0" collapsed="false">
      <c r="A29" s="219" t="n">
        <v>3</v>
      </c>
      <c r="B29" s="238" t="s">
        <v>122</v>
      </c>
      <c r="C29" s="238"/>
      <c r="D29" s="238"/>
      <c r="E29" s="238"/>
      <c r="F29" s="238"/>
      <c r="G29" s="238"/>
      <c r="H29" s="238"/>
      <c r="I29" s="222" t="s">
        <v>6</v>
      </c>
      <c r="J29" s="194"/>
    </row>
    <row r="30" customFormat="false" ht="19.5" hidden="false" customHeight="true" outlineLevel="0" collapsed="false">
      <c r="A30" s="214" t="s">
        <v>59</v>
      </c>
      <c r="B30" s="223" t="s">
        <v>123</v>
      </c>
      <c r="C30" s="223"/>
      <c r="D30" s="223"/>
      <c r="E30" s="223"/>
      <c r="F30" s="223"/>
      <c r="G30" s="223"/>
      <c r="H30" s="223"/>
      <c r="I30" s="231" t="n">
        <v>27.04</v>
      </c>
      <c r="J30" s="194"/>
    </row>
    <row r="31" customFormat="false" ht="19.5" hidden="false" customHeight="true" outlineLevel="0" collapsed="false">
      <c r="A31" s="214" t="s">
        <v>61</v>
      </c>
      <c r="B31" s="223" t="s">
        <v>124</v>
      </c>
      <c r="C31" s="223"/>
      <c r="D31" s="223"/>
      <c r="E31" s="223"/>
      <c r="F31" s="223"/>
      <c r="G31" s="223"/>
      <c r="H31" s="223"/>
      <c r="I31" s="231" t="n">
        <v>44.17</v>
      </c>
      <c r="J31" s="194"/>
    </row>
    <row r="32" customFormat="false" ht="19.5" hidden="false" customHeight="true" outlineLevel="0" collapsed="false">
      <c r="A32" s="214" t="s">
        <v>70</v>
      </c>
      <c r="B32" s="223" t="s">
        <v>125</v>
      </c>
      <c r="C32" s="223"/>
      <c r="D32" s="223"/>
      <c r="E32" s="223"/>
      <c r="F32" s="223"/>
      <c r="G32" s="223"/>
      <c r="H32" s="223"/>
      <c r="I32" s="231" t="n">
        <v>3.4</v>
      </c>
      <c r="J32" s="194"/>
    </row>
    <row r="33" customFormat="false" ht="19.5" hidden="false" customHeight="true" outlineLevel="0" collapsed="false">
      <c r="A33" s="227"/>
      <c r="B33" s="228" t="s">
        <v>175</v>
      </c>
      <c r="C33" s="228"/>
      <c r="D33" s="228"/>
      <c r="E33" s="228"/>
      <c r="F33" s="228"/>
      <c r="G33" s="228"/>
      <c r="H33" s="228"/>
      <c r="I33" s="229" t="n">
        <f aca="false">TRUNC(SUM(I30:I32),2)</f>
        <v>74.61</v>
      </c>
      <c r="J33" s="194"/>
    </row>
    <row r="34" customFormat="false" ht="19.5" hidden="false" customHeight="true" outlineLevel="0" collapsed="false">
      <c r="A34" s="213" t="s">
        <v>176</v>
      </c>
      <c r="B34" s="213"/>
      <c r="C34" s="213"/>
      <c r="D34" s="213"/>
      <c r="E34" s="213"/>
      <c r="F34" s="213"/>
      <c r="G34" s="213"/>
      <c r="H34" s="213"/>
      <c r="I34" s="213"/>
      <c r="J34" s="194"/>
    </row>
    <row r="35" customFormat="false" ht="19.5" hidden="false" customHeight="true" outlineLevel="0" collapsed="false">
      <c r="A35" s="213" t="s">
        <v>177</v>
      </c>
      <c r="B35" s="213"/>
      <c r="C35" s="213"/>
      <c r="D35" s="213"/>
      <c r="E35" s="213"/>
      <c r="F35" s="213"/>
      <c r="G35" s="213"/>
      <c r="H35" s="213"/>
      <c r="I35" s="213"/>
      <c r="J35" s="194"/>
    </row>
    <row r="36" customFormat="false" ht="19.5" hidden="false" customHeight="true" outlineLevel="0" collapsed="false">
      <c r="A36" s="219" t="s">
        <v>105</v>
      </c>
      <c r="B36" s="222" t="s">
        <v>178</v>
      </c>
      <c r="C36" s="222"/>
      <c r="D36" s="222"/>
      <c r="E36" s="222"/>
      <c r="F36" s="222"/>
      <c r="G36" s="222"/>
      <c r="H36" s="239" t="s">
        <v>58</v>
      </c>
      <c r="I36" s="222" t="s">
        <v>6</v>
      </c>
      <c r="J36" s="194"/>
    </row>
    <row r="37" customFormat="false" ht="19.5" hidden="false" customHeight="true" outlineLevel="0" collapsed="false">
      <c r="A37" s="214" t="s">
        <v>59</v>
      </c>
      <c r="B37" s="240" t="s">
        <v>75</v>
      </c>
      <c r="C37" s="241"/>
      <c r="D37" s="241"/>
      <c r="E37" s="241"/>
      <c r="F37" s="241"/>
      <c r="G37" s="241"/>
      <c r="H37" s="226"/>
      <c r="I37" s="231" t="n">
        <f aca="false">I20*H37</f>
        <v>0</v>
      </c>
      <c r="J37" s="194"/>
    </row>
    <row r="38" customFormat="false" ht="19.5" hidden="false" customHeight="true" outlineLevel="0" collapsed="false">
      <c r="A38" s="214" t="s">
        <v>61</v>
      </c>
      <c r="B38" s="240" t="s">
        <v>179</v>
      </c>
      <c r="C38" s="241"/>
      <c r="D38" s="241"/>
      <c r="E38" s="241"/>
      <c r="F38" s="241"/>
      <c r="G38" s="241"/>
      <c r="H38" s="226" t="n">
        <v>0.015</v>
      </c>
      <c r="I38" s="231" t="n">
        <f aca="false">ROUND(I20*H38,2)</f>
        <v>18.12</v>
      </c>
      <c r="J38" s="194"/>
    </row>
    <row r="39" customFormat="false" ht="19.5" hidden="false" customHeight="true" outlineLevel="0" collapsed="false">
      <c r="A39" s="214" t="s">
        <v>70</v>
      </c>
      <c r="B39" s="240" t="s">
        <v>180</v>
      </c>
      <c r="C39" s="241"/>
      <c r="D39" s="241"/>
      <c r="E39" s="241"/>
      <c r="F39" s="241"/>
      <c r="G39" s="241"/>
      <c r="H39" s="226" t="n">
        <v>0.01</v>
      </c>
      <c r="I39" s="231" t="n">
        <f aca="false">ROUND(I20*H39,2)</f>
        <v>12.08</v>
      </c>
      <c r="J39" s="194"/>
    </row>
    <row r="40" customFormat="false" ht="19.5" hidden="false" customHeight="true" outlineLevel="0" collapsed="false">
      <c r="A40" s="214" t="s">
        <v>78</v>
      </c>
      <c r="B40" s="240" t="s">
        <v>85</v>
      </c>
      <c r="C40" s="241"/>
      <c r="D40" s="241"/>
      <c r="E40" s="241"/>
      <c r="F40" s="241"/>
      <c r="G40" s="241"/>
      <c r="H40" s="226" t="n">
        <v>0.002</v>
      </c>
      <c r="I40" s="231" t="n">
        <f aca="false">ROUND(I20*H40,20)</f>
        <v>2.4156</v>
      </c>
      <c r="J40" s="242"/>
    </row>
    <row r="41" customFormat="false" ht="19.5" hidden="false" customHeight="true" outlineLevel="0" collapsed="false">
      <c r="A41" s="211" t="s">
        <v>80</v>
      </c>
      <c r="B41" s="240" t="s">
        <v>76</v>
      </c>
      <c r="C41" s="241"/>
      <c r="D41" s="241"/>
      <c r="E41" s="241"/>
      <c r="F41" s="241"/>
      <c r="G41" s="241"/>
      <c r="H41" s="226" t="n">
        <v>0.025</v>
      </c>
      <c r="I41" s="231" t="n">
        <f aca="false">ROUND(I20*H41,2)</f>
        <v>30.2</v>
      </c>
      <c r="J41" s="243"/>
    </row>
    <row r="42" customFormat="false" ht="19.5" hidden="false" customHeight="true" outlineLevel="0" collapsed="false">
      <c r="A42" s="211" t="s">
        <v>82</v>
      </c>
      <c r="B42" s="240" t="s">
        <v>87</v>
      </c>
      <c r="C42" s="241"/>
      <c r="D42" s="241"/>
      <c r="E42" s="241"/>
      <c r="F42" s="241"/>
      <c r="G42" s="241"/>
      <c r="H42" s="226" t="n">
        <v>0.08</v>
      </c>
      <c r="I42" s="231" t="n">
        <f aca="false">ROUND(I20*H42,2)</f>
        <v>96.62</v>
      </c>
      <c r="J42" s="230"/>
    </row>
    <row r="43" customFormat="false" ht="19.5" hidden="false" customHeight="true" outlineLevel="0" collapsed="false">
      <c r="A43" s="211" t="s">
        <v>84</v>
      </c>
      <c r="B43" s="240" t="s">
        <v>181</v>
      </c>
      <c r="C43" s="241"/>
      <c r="D43" s="241"/>
      <c r="E43" s="241"/>
      <c r="F43" s="241"/>
      <c r="G43" s="241"/>
      <c r="H43" s="226" t="n">
        <v>0.0399</v>
      </c>
      <c r="I43" s="231" t="n">
        <f aca="false">ROUND(I20*H43,2)</f>
        <v>48.19</v>
      </c>
      <c r="J43" s="242"/>
    </row>
    <row r="44" customFormat="false" ht="19.5" hidden="false" customHeight="true" outlineLevel="0" collapsed="false">
      <c r="A44" s="211" t="s">
        <v>86</v>
      </c>
      <c r="B44" s="240" t="s">
        <v>83</v>
      </c>
      <c r="C44" s="241"/>
      <c r="D44" s="241"/>
      <c r="E44" s="241"/>
      <c r="F44" s="241"/>
      <c r="G44" s="241"/>
      <c r="H44" s="226" t="n">
        <v>0.006</v>
      </c>
      <c r="I44" s="231" t="n">
        <f aca="false">ROUND(I20*H44,2)</f>
        <v>7.25</v>
      </c>
      <c r="J44" s="194"/>
    </row>
    <row r="45" customFormat="false" ht="19.5" hidden="false" customHeight="true" outlineLevel="0" collapsed="false">
      <c r="A45" s="227"/>
      <c r="B45" s="244" t="s">
        <v>72</v>
      </c>
      <c r="C45" s="241"/>
      <c r="D45" s="241"/>
      <c r="E45" s="241"/>
      <c r="F45" s="241"/>
      <c r="G45" s="241"/>
      <c r="H45" s="245" t="n">
        <f aca="false">SUM(H37:H44)</f>
        <v>0.1779</v>
      </c>
      <c r="I45" s="229" t="n">
        <f aca="false">SUM(I37:I44)</f>
        <v>214.8756</v>
      </c>
      <c r="J45" s="194"/>
    </row>
    <row r="46" customFormat="false" ht="30.75" hidden="false" customHeight="true" outlineLevel="0" collapsed="false">
      <c r="A46" s="213" t="s">
        <v>182</v>
      </c>
      <c r="B46" s="213"/>
      <c r="C46" s="213"/>
      <c r="D46" s="213"/>
      <c r="E46" s="213"/>
      <c r="F46" s="213"/>
      <c r="G46" s="213"/>
      <c r="H46" s="213"/>
      <c r="I46" s="213"/>
      <c r="J46" s="194"/>
    </row>
    <row r="47" customFormat="false" ht="34.5" hidden="false" customHeight="true" outlineLevel="0" collapsed="false">
      <c r="A47" s="219" t="s">
        <v>115</v>
      </c>
      <c r="B47" s="222" t="s">
        <v>183</v>
      </c>
      <c r="C47" s="222"/>
      <c r="D47" s="222"/>
      <c r="E47" s="222"/>
      <c r="F47" s="222"/>
      <c r="G47" s="222"/>
      <c r="H47" s="222"/>
      <c r="I47" s="222" t="s">
        <v>6</v>
      </c>
      <c r="J47" s="194"/>
    </row>
    <row r="48" customFormat="false" ht="19.5" hidden="false" customHeight="true" outlineLevel="0" collapsed="false">
      <c r="A48" s="214" t="s">
        <v>59</v>
      </c>
      <c r="B48" s="223" t="s">
        <v>67</v>
      </c>
      <c r="C48" s="223"/>
      <c r="D48" s="223"/>
      <c r="E48" s="223"/>
      <c r="F48" s="223"/>
      <c r="G48" s="223"/>
      <c r="H48" s="223"/>
      <c r="I48" s="231" t="n">
        <f aca="false">ROUND(I20/12,2)</f>
        <v>100.65</v>
      </c>
      <c r="J48" s="194"/>
    </row>
    <row r="49" customFormat="false" ht="19.5" hidden="false" customHeight="true" outlineLevel="0" collapsed="false">
      <c r="A49" s="214" t="s">
        <v>61</v>
      </c>
      <c r="B49" s="223" t="s">
        <v>184</v>
      </c>
      <c r="C49" s="223"/>
      <c r="D49" s="223"/>
      <c r="E49" s="223"/>
      <c r="F49" s="223"/>
      <c r="G49" s="223"/>
      <c r="H49" s="223"/>
      <c r="I49" s="231" t="n">
        <f aca="false">ROUND(I20/12/3,2)</f>
        <v>33.55</v>
      </c>
      <c r="J49" s="194"/>
    </row>
    <row r="50" customFormat="false" ht="19.5" hidden="false" customHeight="true" outlineLevel="0" collapsed="false">
      <c r="A50" s="223" t="s">
        <v>69</v>
      </c>
      <c r="B50" s="223"/>
      <c r="C50" s="223"/>
      <c r="D50" s="223"/>
      <c r="E50" s="223"/>
      <c r="F50" s="223"/>
      <c r="G50" s="223"/>
      <c r="H50" s="223"/>
      <c r="I50" s="231" t="n">
        <f aca="false">ROUND(SUM(I48:I49),2)</f>
        <v>134.2</v>
      </c>
      <c r="J50" s="194"/>
    </row>
    <row r="51" customFormat="false" ht="19.5" hidden="false" customHeight="true" outlineLevel="0" collapsed="false">
      <c r="A51" s="214" t="s">
        <v>70</v>
      </c>
      <c r="B51" s="223" t="s">
        <v>185</v>
      </c>
      <c r="C51" s="223"/>
      <c r="D51" s="223"/>
      <c r="E51" s="223"/>
      <c r="F51" s="223"/>
      <c r="G51" s="223"/>
      <c r="H51" s="223"/>
      <c r="I51" s="231" t="n">
        <f aca="false">ROUND(I50*H45,2)</f>
        <v>23.87</v>
      </c>
      <c r="J51" s="194"/>
    </row>
    <row r="52" customFormat="false" ht="19.5" hidden="false" customHeight="true" outlineLevel="0" collapsed="false">
      <c r="A52" s="223" t="s">
        <v>72</v>
      </c>
      <c r="B52" s="223"/>
      <c r="C52" s="223"/>
      <c r="D52" s="223"/>
      <c r="E52" s="223"/>
      <c r="F52" s="223"/>
      <c r="G52" s="223"/>
      <c r="H52" s="223"/>
      <c r="I52" s="229" t="n">
        <f aca="false">ROUND(SUM(I50:I51),2)</f>
        <v>158.07</v>
      </c>
      <c r="J52" s="194"/>
    </row>
    <row r="53" customFormat="false" ht="19.5" hidden="false" customHeight="true" outlineLevel="0" collapsed="false">
      <c r="A53" s="213" t="s">
        <v>186</v>
      </c>
      <c r="B53" s="213"/>
      <c r="C53" s="213"/>
      <c r="D53" s="213"/>
      <c r="E53" s="213"/>
      <c r="F53" s="213"/>
      <c r="G53" s="213"/>
      <c r="H53" s="213"/>
      <c r="I53" s="213"/>
      <c r="J53" s="194"/>
    </row>
    <row r="54" customFormat="false" ht="19.5" hidden="false" customHeight="true" outlineLevel="0" collapsed="false">
      <c r="A54" s="219" t="s">
        <v>187</v>
      </c>
      <c r="B54" s="222" t="s">
        <v>188</v>
      </c>
      <c r="C54" s="222"/>
      <c r="D54" s="222"/>
      <c r="E54" s="222"/>
      <c r="F54" s="222"/>
      <c r="G54" s="222"/>
      <c r="H54" s="222"/>
      <c r="I54" s="222" t="s">
        <v>6</v>
      </c>
      <c r="J54" s="194"/>
    </row>
    <row r="55" customFormat="false" ht="19.5" hidden="false" customHeight="true" outlineLevel="0" collapsed="false">
      <c r="A55" s="214" t="s">
        <v>59</v>
      </c>
      <c r="B55" s="246" t="s">
        <v>188</v>
      </c>
      <c r="C55" s="246"/>
      <c r="D55" s="246"/>
      <c r="E55" s="246"/>
      <c r="F55" s="246"/>
      <c r="G55" s="246"/>
      <c r="H55" s="247" t="n">
        <v>0.0007</v>
      </c>
      <c r="I55" s="231" t="n">
        <f aca="false">ROUND((I20/3+I20)/12*4/12*0.02,2)</f>
        <v>0.89</v>
      </c>
      <c r="J55" s="194"/>
    </row>
    <row r="56" customFormat="false" ht="24.75" hidden="false" customHeight="true" outlineLevel="0" collapsed="false">
      <c r="A56" s="214" t="s">
        <v>61</v>
      </c>
      <c r="B56" s="246" t="s">
        <v>189</v>
      </c>
      <c r="C56" s="246"/>
      <c r="D56" s="246"/>
      <c r="E56" s="246"/>
      <c r="F56" s="246"/>
      <c r="G56" s="246"/>
      <c r="H56" s="247" t="n">
        <v>0.00012</v>
      </c>
      <c r="I56" s="231" t="n">
        <f aca="false">ROUND(I55*H45,2)</f>
        <v>0.16</v>
      </c>
      <c r="J56" s="194"/>
    </row>
    <row r="57" customFormat="false" ht="36" hidden="false" customHeight="true" outlineLevel="0" collapsed="false">
      <c r="A57" s="248" t="s">
        <v>190</v>
      </c>
      <c r="B57" s="249" t="s">
        <v>191</v>
      </c>
      <c r="C57" s="249"/>
      <c r="D57" s="249"/>
      <c r="E57" s="249"/>
      <c r="F57" s="249"/>
      <c r="G57" s="249"/>
      <c r="H57" s="223"/>
      <c r="I57" s="231" t="n">
        <f aca="false">ROUND((I20+I48)/12*4*0.02*H45,2)</f>
        <v>1.55</v>
      </c>
      <c r="J57" s="194"/>
    </row>
    <row r="58" customFormat="false" ht="19.5" hidden="false" customHeight="true" outlineLevel="0" collapsed="false">
      <c r="A58" s="250"/>
      <c r="B58" s="228" t="s">
        <v>72</v>
      </c>
      <c r="C58" s="228"/>
      <c r="D58" s="228"/>
      <c r="E58" s="228"/>
      <c r="F58" s="228"/>
      <c r="G58" s="228"/>
      <c r="H58" s="228"/>
      <c r="I58" s="229" t="n">
        <f aca="false">ROUND(SUM(I55:I57),2)</f>
        <v>2.6</v>
      </c>
      <c r="J58" s="251"/>
      <c r="K58" s="252"/>
      <c r="L58" s="252"/>
    </row>
    <row r="59" customFormat="false" ht="26.25" hidden="false" customHeight="true" outlineLevel="0" collapsed="false">
      <c r="A59" s="213" t="s">
        <v>192</v>
      </c>
      <c r="B59" s="213"/>
      <c r="C59" s="213"/>
      <c r="D59" s="213"/>
      <c r="E59" s="213"/>
      <c r="F59" s="213"/>
      <c r="G59" s="213"/>
      <c r="H59" s="213"/>
      <c r="I59" s="213"/>
      <c r="J59" s="251"/>
      <c r="K59" s="252"/>
      <c r="L59" s="252"/>
    </row>
    <row r="60" customFormat="false" ht="19.5" hidden="false" customHeight="true" outlineLevel="0" collapsed="false">
      <c r="A60" s="219" t="s">
        <v>193</v>
      </c>
      <c r="B60" s="253" t="s">
        <v>96</v>
      </c>
      <c r="C60" s="253"/>
      <c r="D60" s="253"/>
      <c r="E60" s="253"/>
      <c r="F60" s="253"/>
      <c r="G60" s="253"/>
      <c r="H60" s="254" t="s">
        <v>58</v>
      </c>
      <c r="I60" s="222" t="s">
        <v>6</v>
      </c>
      <c r="J60" s="194"/>
    </row>
    <row r="61" customFormat="false" ht="19.5" hidden="false" customHeight="true" outlineLevel="0" collapsed="false">
      <c r="A61" s="214" t="s">
        <v>59</v>
      </c>
      <c r="B61" s="240" t="s">
        <v>194</v>
      </c>
      <c r="C61" s="241"/>
      <c r="D61" s="241"/>
      <c r="E61" s="241"/>
      <c r="F61" s="241"/>
      <c r="G61" s="241"/>
      <c r="H61" s="226" t="n">
        <v>0.55</v>
      </c>
      <c r="I61" s="231" t="n">
        <f aca="false">I20/12*H61</f>
        <v>55.3575</v>
      </c>
      <c r="J61" s="194"/>
    </row>
    <row r="62" customFormat="false" ht="19.5" hidden="false" customHeight="true" outlineLevel="0" collapsed="false">
      <c r="A62" s="214" t="s">
        <v>61</v>
      </c>
      <c r="B62" s="240" t="s">
        <v>195</v>
      </c>
      <c r="C62" s="241"/>
      <c r="D62" s="241"/>
      <c r="E62" s="241"/>
      <c r="F62" s="241"/>
      <c r="G62" s="241"/>
      <c r="H62" s="255"/>
      <c r="I62" s="231" t="n">
        <f aca="false">I61*8%</f>
        <v>4.4286</v>
      </c>
      <c r="J62" s="194"/>
    </row>
    <row r="63" customFormat="false" ht="19.5" hidden="false" customHeight="true" outlineLevel="0" collapsed="false">
      <c r="A63" s="214" t="s">
        <v>70</v>
      </c>
      <c r="B63" s="240" t="s">
        <v>196</v>
      </c>
      <c r="C63" s="241"/>
      <c r="D63" s="241"/>
      <c r="E63" s="241"/>
      <c r="F63" s="241"/>
      <c r="G63" s="241"/>
      <c r="H63" s="255"/>
      <c r="I63" s="231" t="n">
        <f aca="false">SUM(I64:I65)</f>
        <v>26.5716</v>
      </c>
      <c r="J63" s="194"/>
    </row>
    <row r="64" customFormat="false" ht="19.5" hidden="false" customHeight="true" outlineLevel="0" collapsed="false">
      <c r="A64" s="214"/>
      <c r="B64" s="240" t="s">
        <v>87</v>
      </c>
      <c r="C64" s="256"/>
      <c r="D64" s="241"/>
      <c r="E64" s="241"/>
      <c r="F64" s="241"/>
      <c r="G64" s="241"/>
      <c r="H64" s="226" t="n">
        <v>0.4</v>
      </c>
      <c r="I64" s="231" t="n">
        <f aca="false">I20*H64*8%*H61</f>
        <v>21.25728</v>
      </c>
      <c r="J64" s="194"/>
    </row>
    <row r="65" customFormat="false" ht="19.5" hidden="false" customHeight="true" outlineLevel="0" collapsed="false">
      <c r="A65" s="214"/>
      <c r="B65" s="240" t="s">
        <v>197</v>
      </c>
      <c r="C65" s="241"/>
      <c r="D65" s="241"/>
      <c r="E65" s="256"/>
      <c r="F65" s="241"/>
      <c r="G65" s="241"/>
      <c r="H65" s="226" t="n">
        <v>0.1</v>
      </c>
      <c r="I65" s="231" t="n">
        <f aca="false">I20*H65*8%*H61</f>
        <v>5.31432</v>
      </c>
      <c r="J65" s="194"/>
    </row>
    <row r="66" customFormat="false" ht="19.5" hidden="false" customHeight="true" outlineLevel="0" collapsed="false">
      <c r="A66" s="214" t="s">
        <v>78</v>
      </c>
      <c r="B66" s="240" t="s">
        <v>198</v>
      </c>
      <c r="C66" s="241"/>
      <c r="D66" s="241"/>
      <c r="E66" s="241"/>
      <c r="F66" s="241"/>
      <c r="G66" s="241"/>
      <c r="H66" s="226" t="n">
        <v>0.05</v>
      </c>
      <c r="I66" s="231" t="n">
        <f aca="false">I20/30/12*7*H66</f>
        <v>1.17425</v>
      </c>
      <c r="J66" s="194"/>
    </row>
    <row r="67" customFormat="false" ht="19.5" hidden="false" customHeight="true" outlineLevel="0" collapsed="false">
      <c r="A67" s="211" t="s">
        <v>80</v>
      </c>
      <c r="B67" s="240" t="s">
        <v>199</v>
      </c>
      <c r="C67" s="241"/>
      <c r="D67" s="241"/>
      <c r="E67" s="241"/>
      <c r="F67" s="241"/>
      <c r="G67" s="241"/>
      <c r="H67" s="255"/>
      <c r="I67" s="231" t="n">
        <f aca="false">I66*H45</f>
        <v>0.208899075</v>
      </c>
      <c r="J67" s="194"/>
    </row>
    <row r="68" customFormat="false" ht="19.5" hidden="false" customHeight="true" outlineLevel="0" collapsed="false">
      <c r="A68" s="211" t="s">
        <v>82</v>
      </c>
      <c r="B68" s="240" t="s">
        <v>200</v>
      </c>
      <c r="C68" s="241"/>
      <c r="D68" s="241"/>
      <c r="E68" s="241"/>
      <c r="F68" s="241"/>
      <c r="G68" s="241"/>
      <c r="H68" s="255"/>
      <c r="I68" s="231" t="n">
        <f aca="false">SUM(I69:I70)</f>
        <v>2.4156</v>
      </c>
      <c r="J68" s="194"/>
    </row>
    <row r="69" customFormat="false" ht="19.5" hidden="false" customHeight="true" outlineLevel="0" collapsed="false">
      <c r="A69" s="211"/>
      <c r="B69" s="240" t="s">
        <v>87</v>
      </c>
      <c r="C69" s="241"/>
      <c r="D69" s="241"/>
      <c r="E69" s="241"/>
      <c r="F69" s="241"/>
      <c r="G69" s="241"/>
      <c r="H69" s="226" t="n">
        <v>0.4</v>
      </c>
      <c r="I69" s="231" t="n">
        <f aca="false">I20*H69*8%*H66</f>
        <v>1.93248</v>
      </c>
      <c r="J69" s="194"/>
    </row>
    <row r="70" customFormat="false" ht="19.5" hidden="false" customHeight="true" outlineLevel="0" collapsed="false">
      <c r="A70" s="211"/>
      <c r="B70" s="240" t="s">
        <v>197</v>
      </c>
      <c r="C70" s="241"/>
      <c r="D70" s="241"/>
      <c r="E70" s="241"/>
      <c r="F70" s="241"/>
      <c r="G70" s="241"/>
      <c r="H70" s="226" t="n">
        <v>0.1</v>
      </c>
      <c r="I70" s="231" t="n">
        <f aca="false">I20*H70*8%*H66</f>
        <v>0.48312</v>
      </c>
      <c r="J70" s="257"/>
      <c r="K70" s="258"/>
      <c r="L70" s="258"/>
      <c r="M70" s="258"/>
      <c r="N70" s="258"/>
      <c r="O70" s="258"/>
      <c r="P70" s="258"/>
      <c r="Q70" s="258"/>
      <c r="R70" s="258"/>
      <c r="S70" s="258"/>
      <c r="T70" s="258"/>
      <c r="U70" s="258"/>
      <c r="V70" s="258"/>
    </row>
    <row r="71" customFormat="false" ht="19.5" hidden="false" customHeight="true" outlineLevel="0" collapsed="false">
      <c r="A71" s="211"/>
      <c r="B71" s="240" t="s">
        <v>72</v>
      </c>
      <c r="C71" s="241"/>
      <c r="D71" s="241"/>
      <c r="E71" s="241"/>
      <c r="F71" s="241"/>
      <c r="G71" s="241"/>
      <c r="H71" s="255"/>
      <c r="I71" s="229" t="n">
        <f aca="false">I61+I62+I63+I66+I67+I68</f>
        <v>90.156449075</v>
      </c>
      <c r="J71" s="257"/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</row>
    <row r="72" customFormat="false" ht="19.5" hidden="false" customHeight="true" outlineLevel="0" collapsed="false">
      <c r="A72" s="213" t="s">
        <v>201</v>
      </c>
      <c r="B72" s="213"/>
      <c r="C72" s="213"/>
      <c r="D72" s="213"/>
      <c r="E72" s="213"/>
      <c r="F72" s="213"/>
      <c r="G72" s="213"/>
      <c r="H72" s="213"/>
      <c r="I72" s="213"/>
      <c r="J72" s="257"/>
      <c r="K72" s="258"/>
      <c r="L72" s="258"/>
      <c r="M72" s="258"/>
      <c r="N72" s="258"/>
      <c r="O72" s="258"/>
      <c r="P72" s="258"/>
      <c r="Q72" s="258"/>
      <c r="R72" s="258"/>
      <c r="S72" s="258"/>
      <c r="T72" s="258"/>
      <c r="U72" s="258"/>
      <c r="V72" s="258"/>
    </row>
    <row r="73" customFormat="false" ht="19.5" hidden="false" customHeight="true" outlineLevel="0" collapsed="false">
      <c r="A73" s="219" t="s">
        <v>202</v>
      </c>
      <c r="B73" s="222" t="s">
        <v>203</v>
      </c>
      <c r="C73" s="222"/>
      <c r="D73" s="222"/>
      <c r="E73" s="222"/>
      <c r="F73" s="222"/>
      <c r="G73" s="222"/>
      <c r="H73" s="222"/>
      <c r="I73" s="222" t="s">
        <v>6</v>
      </c>
      <c r="J73" s="257"/>
      <c r="K73" s="258"/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8"/>
    </row>
    <row r="74" customFormat="false" ht="19.5" hidden="false" customHeight="true" outlineLevel="0" collapsed="false">
      <c r="A74" s="214" t="s">
        <v>59</v>
      </c>
      <c r="B74" s="223" t="s">
        <v>107</v>
      </c>
      <c r="C74" s="223"/>
      <c r="D74" s="223"/>
      <c r="E74" s="223"/>
      <c r="F74" s="223"/>
      <c r="G74" s="223"/>
      <c r="H74" s="223"/>
      <c r="I74" s="231" t="n">
        <f aca="false">ROUND(I20/12,2)</f>
        <v>100.65</v>
      </c>
      <c r="J74" s="257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</row>
    <row r="75" customFormat="false" ht="19.5" hidden="false" customHeight="true" outlineLevel="0" collapsed="false">
      <c r="A75" s="214" t="s">
        <v>61</v>
      </c>
      <c r="B75" s="223" t="s">
        <v>204</v>
      </c>
      <c r="C75" s="223"/>
      <c r="D75" s="223"/>
      <c r="E75" s="223"/>
      <c r="F75" s="223"/>
      <c r="G75" s="223"/>
      <c r="H75" s="223"/>
      <c r="I75" s="231" t="n">
        <f aca="false">ROUND(I20/30/12*5,2)</f>
        <v>16.78</v>
      </c>
      <c r="J75" s="257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</row>
    <row r="76" customFormat="false" ht="19.5" hidden="false" customHeight="true" outlineLevel="0" collapsed="false">
      <c r="A76" s="214" t="s">
        <v>70</v>
      </c>
      <c r="B76" s="223" t="s">
        <v>205</v>
      </c>
      <c r="C76" s="223"/>
      <c r="D76" s="223"/>
      <c r="E76" s="223"/>
      <c r="F76" s="223"/>
      <c r="G76" s="223"/>
      <c r="H76" s="223"/>
      <c r="I76" s="231" t="n">
        <f aca="false">ROUND(I20/30/12*5*1.5%,2)</f>
        <v>0.25</v>
      </c>
      <c r="J76" s="257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</row>
    <row r="77" customFormat="false" ht="19.5" hidden="false" customHeight="true" outlineLevel="0" collapsed="false">
      <c r="A77" s="214" t="s">
        <v>78</v>
      </c>
      <c r="B77" s="223" t="s">
        <v>120</v>
      </c>
      <c r="C77" s="223"/>
      <c r="D77" s="223"/>
      <c r="E77" s="223"/>
      <c r="F77" s="223"/>
      <c r="G77" s="223"/>
      <c r="H77" s="223"/>
      <c r="I77" s="231" t="n">
        <f aca="false">ROUND(I20/30/12*1,2)</f>
        <v>3.36</v>
      </c>
      <c r="J77" s="257"/>
      <c r="K77" s="258"/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</row>
    <row r="78" customFormat="false" ht="19.5" hidden="false" customHeight="true" outlineLevel="0" collapsed="false">
      <c r="A78" s="211" t="s">
        <v>80</v>
      </c>
      <c r="B78" s="223" t="s">
        <v>206</v>
      </c>
      <c r="C78" s="223"/>
      <c r="D78" s="223"/>
      <c r="E78" s="223"/>
      <c r="F78" s="223"/>
      <c r="G78" s="223"/>
      <c r="H78" s="223"/>
      <c r="I78" s="231" t="n">
        <f aca="false">ROUND(I20/30/12*8%*15,2)</f>
        <v>4.03</v>
      </c>
      <c r="J78" s="257"/>
      <c r="K78" s="258"/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</row>
    <row r="79" customFormat="false" ht="19.5" hidden="false" customHeight="true" outlineLevel="0" collapsed="false">
      <c r="A79" s="228" t="s">
        <v>69</v>
      </c>
      <c r="B79" s="228"/>
      <c r="C79" s="228"/>
      <c r="D79" s="228"/>
      <c r="E79" s="228"/>
      <c r="F79" s="228"/>
      <c r="G79" s="228"/>
      <c r="H79" s="228"/>
      <c r="I79" s="229" t="n">
        <f aca="false">ROUND(SUM(I74:I78),2)</f>
        <v>125.07</v>
      </c>
      <c r="J79" s="257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</row>
    <row r="80" customFormat="false" ht="19.5" hidden="false" customHeight="true" outlineLevel="0" collapsed="false">
      <c r="A80" s="259" t="s">
        <v>82</v>
      </c>
      <c r="B80" s="223" t="s">
        <v>207</v>
      </c>
      <c r="C80" s="223"/>
      <c r="D80" s="223"/>
      <c r="E80" s="223"/>
      <c r="F80" s="223"/>
      <c r="G80" s="223"/>
      <c r="H80" s="223"/>
      <c r="I80" s="260" t="n">
        <f aca="false">ROUND(I79*H45,20)</f>
        <v>22.249953</v>
      </c>
      <c r="J80" s="257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</row>
    <row r="81" customFormat="false" ht="19.5" hidden="false" customHeight="true" outlineLevel="0" collapsed="false">
      <c r="A81" s="228" t="s">
        <v>72</v>
      </c>
      <c r="B81" s="228"/>
      <c r="C81" s="228"/>
      <c r="D81" s="228"/>
      <c r="E81" s="228"/>
      <c r="F81" s="228"/>
      <c r="G81" s="228"/>
      <c r="H81" s="228"/>
      <c r="I81" s="229" t="n">
        <f aca="false">ROUND(SUM(I79:I80),2)</f>
        <v>147.32</v>
      </c>
      <c r="J81" s="194"/>
    </row>
    <row r="82" customFormat="false" ht="19.5" hidden="false" customHeight="true" outlineLevel="0" collapsed="false">
      <c r="A82" s="213" t="s">
        <v>208</v>
      </c>
      <c r="B82" s="213"/>
      <c r="C82" s="213"/>
      <c r="D82" s="213"/>
      <c r="E82" s="213"/>
      <c r="F82" s="213"/>
      <c r="G82" s="213"/>
      <c r="H82" s="213"/>
      <c r="I82" s="213"/>
      <c r="J82" s="194"/>
    </row>
    <row r="83" customFormat="false" ht="19.5" hidden="false" customHeight="true" outlineLevel="0" collapsed="false">
      <c r="A83" s="219" t="n">
        <v>4</v>
      </c>
      <c r="B83" s="222" t="s">
        <v>209</v>
      </c>
      <c r="C83" s="222"/>
      <c r="D83" s="222"/>
      <c r="E83" s="222"/>
      <c r="F83" s="222"/>
      <c r="G83" s="222"/>
      <c r="H83" s="222"/>
      <c r="I83" s="222" t="s">
        <v>6</v>
      </c>
      <c r="J83" s="194"/>
    </row>
    <row r="84" customFormat="false" ht="19.5" hidden="false" customHeight="true" outlineLevel="0" collapsed="false">
      <c r="A84" s="214" t="s">
        <v>105</v>
      </c>
      <c r="B84" s="223" t="s">
        <v>178</v>
      </c>
      <c r="C84" s="223"/>
      <c r="D84" s="223"/>
      <c r="E84" s="223"/>
      <c r="F84" s="223"/>
      <c r="G84" s="223"/>
      <c r="H84" s="223"/>
      <c r="I84" s="231" t="n">
        <f aca="false">ROUND(I45,2)</f>
        <v>214.88</v>
      </c>
      <c r="J84" s="194"/>
    </row>
    <row r="85" customFormat="false" ht="19.5" hidden="false" customHeight="true" outlineLevel="0" collapsed="false">
      <c r="A85" s="214" t="s">
        <v>115</v>
      </c>
      <c r="B85" s="223" t="s">
        <v>210</v>
      </c>
      <c r="C85" s="223"/>
      <c r="D85" s="223"/>
      <c r="E85" s="223"/>
      <c r="F85" s="223"/>
      <c r="G85" s="223"/>
      <c r="H85" s="223"/>
      <c r="I85" s="231" t="n">
        <f aca="false">I52</f>
        <v>158.07</v>
      </c>
      <c r="J85" s="194"/>
    </row>
    <row r="86" customFormat="false" ht="19.5" hidden="false" customHeight="true" outlineLevel="0" collapsed="false">
      <c r="A86" s="214" t="s">
        <v>187</v>
      </c>
      <c r="B86" s="223" t="s">
        <v>188</v>
      </c>
      <c r="C86" s="223"/>
      <c r="D86" s="223"/>
      <c r="E86" s="223"/>
      <c r="F86" s="223"/>
      <c r="G86" s="223"/>
      <c r="H86" s="223"/>
      <c r="I86" s="231" t="n">
        <f aca="false">I58</f>
        <v>2.6</v>
      </c>
      <c r="J86" s="261"/>
      <c r="K86" s="262"/>
      <c r="L86" s="262"/>
      <c r="M86" s="262"/>
      <c r="N86" s="262"/>
      <c r="O86" s="262"/>
      <c r="P86" s="262"/>
      <c r="Q86" s="262"/>
      <c r="R86" s="263"/>
    </row>
    <row r="87" s="265" customFormat="true" ht="19.5" hidden="false" customHeight="true" outlineLevel="0" collapsed="false">
      <c r="A87" s="214" t="s">
        <v>193</v>
      </c>
      <c r="B87" s="223" t="s">
        <v>211</v>
      </c>
      <c r="C87" s="223"/>
      <c r="D87" s="223"/>
      <c r="E87" s="223"/>
      <c r="F87" s="223"/>
      <c r="G87" s="223"/>
      <c r="H87" s="223"/>
      <c r="I87" s="231" t="n">
        <f aca="false">I71</f>
        <v>90.156449075</v>
      </c>
      <c r="J87" s="264"/>
    </row>
    <row r="88" customFormat="false" ht="19.5" hidden="false" customHeight="true" outlineLevel="0" collapsed="false">
      <c r="A88" s="211" t="s">
        <v>202</v>
      </c>
      <c r="B88" s="223" t="s">
        <v>119</v>
      </c>
      <c r="C88" s="223"/>
      <c r="D88" s="223"/>
      <c r="E88" s="223"/>
      <c r="F88" s="223"/>
      <c r="G88" s="223"/>
      <c r="H88" s="223"/>
      <c r="I88" s="231" t="n">
        <f aca="false">I81</f>
        <v>147.32</v>
      </c>
      <c r="J88" s="194"/>
    </row>
    <row r="89" customFormat="false" ht="19.5" hidden="false" customHeight="true" outlineLevel="0" collapsed="false">
      <c r="A89" s="228" t="s">
        <v>72</v>
      </c>
      <c r="B89" s="228"/>
      <c r="C89" s="228"/>
      <c r="D89" s="228"/>
      <c r="E89" s="228"/>
      <c r="F89" s="228"/>
      <c r="G89" s="228"/>
      <c r="H89" s="228"/>
      <c r="I89" s="229" t="n">
        <f aca="false">ROUND(SUM(I84:I88),2)</f>
        <v>613.03</v>
      </c>
      <c r="J89" s="194"/>
    </row>
    <row r="90" customFormat="false" ht="19.5" hidden="false" customHeight="true" outlineLevel="0" collapsed="false">
      <c r="A90" s="213" t="s">
        <v>212</v>
      </c>
      <c r="B90" s="213"/>
      <c r="C90" s="213"/>
      <c r="D90" s="213"/>
      <c r="E90" s="213"/>
      <c r="F90" s="213"/>
      <c r="G90" s="213"/>
      <c r="H90" s="213"/>
      <c r="I90" s="213"/>
      <c r="J90" s="194"/>
    </row>
    <row r="91" customFormat="false" ht="19.5" hidden="false" customHeight="true" outlineLevel="0" collapsed="false">
      <c r="A91" s="219" t="n">
        <v>5</v>
      </c>
      <c r="B91" s="238" t="s">
        <v>128</v>
      </c>
      <c r="C91" s="238"/>
      <c r="D91" s="238"/>
      <c r="E91" s="238"/>
      <c r="F91" s="238"/>
      <c r="G91" s="238"/>
      <c r="H91" s="239" t="s">
        <v>58</v>
      </c>
      <c r="I91" s="222" t="s">
        <v>6</v>
      </c>
      <c r="J91" s="194"/>
    </row>
    <row r="92" customFormat="false" ht="19.5" hidden="false" customHeight="true" outlineLevel="0" collapsed="false">
      <c r="A92" s="214" t="s">
        <v>59</v>
      </c>
      <c r="B92" s="223" t="s">
        <v>129</v>
      </c>
      <c r="C92" s="223"/>
      <c r="D92" s="223"/>
      <c r="E92" s="223"/>
      <c r="F92" s="223"/>
      <c r="G92" s="223"/>
      <c r="H92" s="226" t="n">
        <v>0.05</v>
      </c>
      <c r="I92" s="231" t="n">
        <f aca="false">I111*H92</f>
        <v>118.53811024</v>
      </c>
      <c r="J92" s="194"/>
    </row>
    <row r="93" customFormat="false" ht="19.5" hidden="false" customHeight="true" outlineLevel="0" collapsed="false">
      <c r="A93" s="214" t="s">
        <v>61</v>
      </c>
      <c r="B93" s="223" t="s">
        <v>132</v>
      </c>
      <c r="C93" s="223"/>
      <c r="D93" s="223"/>
      <c r="E93" s="223"/>
      <c r="F93" s="223"/>
      <c r="G93" s="223"/>
      <c r="H93" s="266"/>
      <c r="I93" s="267"/>
      <c r="J93" s="194"/>
    </row>
    <row r="94" customFormat="false" ht="19.5" hidden="false" customHeight="true" outlineLevel="0" collapsed="false">
      <c r="A94" s="214"/>
      <c r="B94" s="240" t="s">
        <v>133</v>
      </c>
      <c r="C94" s="241"/>
      <c r="D94" s="268"/>
      <c r="E94" s="268"/>
      <c r="F94" s="241"/>
      <c r="G94" s="269"/>
      <c r="H94" s="266"/>
      <c r="I94" s="270" t="n">
        <f aca="false">1-(H97+H98+H100+H101)</f>
        <v>0.8685</v>
      </c>
      <c r="J94" s="194"/>
    </row>
    <row r="95" customFormat="false" ht="19.5" hidden="false" customHeight="true" outlineLevel="0" collapsed="false">
      <c r="A95" s="214"/>
      <c r="B95" s="240" t="s">
        <v>134</v>
      </c>
      <c r="C95" s="241"/>
      <c r="D95" s="241"/>
      <c r="E95" s="241"/>
      <c r="F95" s="241"/>
      <c r="G95" s="269"/>
      <c r="H95" s="271"/>
      <c r="I95" s="211" t="n">
        <f aca="false">(I103+I102)/I94</f>
        <v>3152.82711173748</v>
      </c>
      <c r="J95" s="194"/>
    </row>
    <row r="96" customFormat="false" ht="19.5" hidden="false" customHeight="true" outlineLevel="0" collapsed="false">
      <c r="A96" s="214"/>
      <c r="B96" s="223" t="s">
        <v>213</v>
      </c>
      <c r="C96" s="223"/>
      <c r="D96" s="223"/>
      <c r="E96" s="223"/>
      <c r="F96" s="223"/>
      <c r="G96" s="223"/>
      <c r="H96" s="266"/>
      <c r="I96" s="267"/>
      <c r="J96" s="194"/>
    </row>
    <row r="97" customFormat="false" ht="19.5" hidden="false" customHeight="true" outlineLevel="0" collapsed="false">
      <c r="A97" s="214"/>
      <c r="B97" s="240" t="s">
        <v>137</v>
      </c>
      <c r="C97" s="241"/>
      <c r="D97" s="241"/>
      <c r="E97" s="241"/>
      <c r="F97" s="241"/>
      <c r="G97" s="269"/>
      <c r="H97" s="226" t="n">
        <v>0.0065</v>
      </c>
      <c r="I97" s="231" t="n">
        <f aca="false">I95*H97</f>
        <v>20.4933762262936</v>
      </c>
      <c r="J97" s="194"/>
    </row>
    <row r="98" customFormat="false" ht="19.5" hidden="false" customHeight="true" outlineLevel="0" collapsed="false">
      <c r="A98" s="214"/>
      <c r="B98" s="240" t="s">
        <v>138</v>
      </c>
      <c r="C98" s="241"/>
      <c r="D98" s="241"/>
      <c r="E98" s="241"/>
      <c r="F98" s="241"/>
      <c r="G98" s="269"/>
      <c r="H98" s="226" t="n">
        <v>0.03</v>
      </c>
      <c r="I98" s="231" t="n">
        <f aca="false">I95*H98</f>
        <v>94.5848133521243</v>
      </c>
      <c r="J98" s="194"/>
    </row>
    <row r="99" customFormat="false" ht="19.5" hidden="false" customHeight="true" outlineLevel="0" collapsed="false">
      <c r="A99" s="211"/>
      <c r="B99" s="223" t="s">
        <v>214</v>
      </c>
      <c r="C99" s="223"/>
      <c r="D99" s="223"/>
      <c r="E99" s="223"/>
      <c r="F99" s="223"/>
      <c r="G99" s="223"/>
      <c r="H99" s="266"/>
      <c r="I99" s="272"/>
      <c r="J99" s="230"/>
    </row>
    <row r="100" customFormat="false" ht="19.5" hidden="false" customHeight="true" outlineLevel="0" collapsed="false">
      <c r="A100" s="211"/>
      <c r="B100" s="223" t="s">
        <v>141</v>
      </c>
      <c r="C100" s="223"/>
      <c r="D100" s="223"/>
      <c r="E100" s="223"/>
      <c r="F100" s="223"/>
      <c r="G100" s="223"/>
      <c r="H100" s="226" t="n">
        <v>0.05</v>
      </c>
      <c r="I100" s="231" t="n">
        <f aca="false">I95*H100</f>
        <v>157.641355586874</v>
      </c>
      <c r="J100" s="273"/>
    </row>
    <row r="101" customFormat="false" ht="19.5" hidden="false" customHeight="true" outlineLevel="0" collapsed="false">
      <c r="A101" s="211"/>
      <c r="B101" s="246" t="s">
        <v>215</v>
      </c>
      <c r="C101" s="246"/>
      <c r="D101" s="246"/>
      <c r="E101" s="246"/>
      <c r="F101" s="246"/>
      <c r="G101" s="246"/>
      <c r="H101" s="226" t="n">
        <v>0.045</v>
      </c>
      <c r="I101" s="231" t="n">
        <f aca="false">H101*I95</f>
        <v>141.877220028187</v>
      </c>
      <c r="J101" s="273"/>
    </row>
    <row r="102" customFormat="false" ht="19.5" hidden="false" customHeight="true" outlineLevel="0" collapsed="false">
      <c r="A102" s="211" t="s">
        <v>70</v>
      </c>
      <c r="B102" s="223" t="s">
        <v>130</v>
      </c>
      <c r="C102" s="223"/>
      <c r="D102" s="223"/>
      <c r="E102" s="223"/>
      <c r="F102" s="223"/>
      <c r="G102" s="223"/>
      <c r="H102" s="226" t="n">
        <v>0.1</v>
      </c>
      <c r="I102" s="231" t="n">
        <f aca="false">I103*H102</f>
        <v>248.930031504</v>
      </c>
      <c r="J102" s="194"/>
    </row>
    <row r="103" customFormat="false" ht="19.5" hidden="false" customHeight="true" outlineLevel="0" collapsed="false">
      <c r="A103" s="211"/>
      <c r="B103" s="223" t="s">
        <v>131</v>
      </c>
      <c r="C103" s="223"/>
      <c r="D103" s="223"/>
      <c r="E103" s="223"/>
      <c r="F103" s="223"/>
      <c r="G103" s="223"/>
      <c r="H103" s="223"/>
      <c r="I103" s="211" t="n">
        <f aca="false">I111+I92</f>
        <v>2489.30031504</v>
      </c>
      <c r="J103" s="230"/>
    </row>
    <row r="104" customFormat="false" ht="19.5" hidden="false" customHeight="true" outlineLevel="0" collapsed="false">
      <c r="A104" s="227"/>
      <c r="B104" s="228" t="s">
        <v>72</v>
      </c>
      <c r="C104" s="228"/>
      <c r="D104" s="228"/>
      <c r="E104" s="228"/>
      <c r="F104" s="228"/>
      <c r="G104" s="228"/>
      <c r="H104" s="245" t="n">
        <f aca="false">SUM(H92:H102)</f>
        <v>0.2815</v>
      </c>
      <c r="I104" s="229" t="n">
        <f aca="false">I92+I97+I98+I100+I102+I101</f>
        <v>782.064906937478</v>
      </c>
      <c r="J104" s="194"/>
    </row>
    <row r="105" customFormat="false" ht="24.75" hidden="false" customHeight="true" outlineLevel="0" collapsed="false">
      <c r="A105" s="213" t="s">
        <v>143</v>
      </c>
      <c r="B105" s="213"/>
      <c r="C105" s="213"/>
      <c r="D105" s="213"/>
      <c r="E105" s="213"/>
      <c r="F105" s="213"/>
      <c r="G105" s="213"/>
      <c r="H105" s="213"/>
      <c r="I105" s="213"/>
      <c r="J105" s="194"/>
    </row>
    <row r="106" customFormat="false" ht="36.75" hidden="false" customHeight="true" outlineLevel="0" collapsed="false">
      <c r="A106" s="222"/>
      <c r="B106" s="274" t="s">
        <v>144</v>
      </c>
      <c r="C106" s="274"/>
      <c r="D106" s="274"/>
      <c r="E106" s="274"/>
      <c r="F106" s="274"/>
      <c r="G106" s="274"/>
      <c r="H106" s="275"/>
      <c r="I106" s="220" t="s">
        <v>6</v>
      </c>
      <c r="J106" s="194"/>
    </row>
    <row r="107" customFormat="false" ht="19.5" hidden="false" customHeight="true" outlineLevel="0" collapsed="false">
      <c r="A107" s="211" t="s">
        <v>59</v>
      </c>
      <c r="B107" s="223" t="s">
        <v>145</v>
      </c>
      <c r="C107" s="223"/>
      <c r="D107" s="223"/>
      <c r="E107" s="223"/>
      <c r="F107" s="223"/>
      <c r="G107" s="223"/>
      <c r="H107" s="211"/>
      <c r="I107" s="231" t="n">
        <f aca="false">I20</f>
        <v>1207.8</v>
      </c>
      <c r="J107" s="194"/>
    </row>
    <row r="108" customFormat="false" ht="18.75" hidden="false" customHeight="true" outlineLevel="0" collapsed="false">
      <c r="A108" s="211" t="s">
        <v>61</v>
      </c>
      <c r="B108" s="223" t="s">
        <v>216</v>
      </c>
      <c r="C108" s="223"/>
      <c r="D108" s="223"/>
      <c r="E108" s="223"/>
      <c r="F108" s="223"/>
      <c r="G108" s="223"/>
      <c r="H108" s="211"/>
      <c r="I108" s="231" t="n">
        <f aca="false">I27</f>
        <v>475.3222048</v>
      </c>
      <c r="J108" s="194"/>
    </row>
    <row r="109" customFormat="false" ht="35.25" hidden="false" customHeight="true" outlineLevel="0" collapsed="false">
      <c r="A109" s="211" t="s">
        <v>70</v>
      </c>
      <c r="B109" s="215" t="s">
        <v>217</v>
      </c>
      <c r="C109" s="215"/>
      <c r="D109" s="215"/>
      <c r="E109" s="215"/>
      <c r="F109" s="215"/>
      <c r="G109" s="215"/>
      <c r="H109" s="211"/>
      <c r="I109" s="231" t="n">
        <f aca="false">I33</f>
        <v>74.61</v>
      </c>
      <c r="J109" s="276"/>
    </row>
    <row r="110" customFormat="false" ht="19.5" hidden="false" customHeight="true" outlineLevel="0" collapsed="false">
      <c r="A110" s="211" t="s">
        <v>78</v>
      </c>
      <c r="B110" s="249" t="s">
        <v>209</v>
      </c>
      <c r="C110" s="249"/>
      <c r="D110" s="249"/>
      <c r="E110" s="249"/>
      <c r="F110" s="249"/>
      <c r="G110" s="249"/>
      <c r="H110" s="277"/>
      <c r="I110" s="231" t="n">
        <f aca="false">I89</f>
        <v>613.03</v>
      </c>
      <c r="J110" s="194"/>
    </row>
    <row r="111" customFormat="false" ht="35.25" hidden="false" customHeight="true" outlineLevel="0" collapsed="false">
      <c r="A111" s="228" t="s">
        <v>218</v>
      </c>
      <c r="B111" s="228"/>
      <c r="C111" s="228"/>
      <c r="D111" s="228"/>
      <c r="E111" s="228"/>
      <c r="F111" s="228"/>
      <c r="G111" s="228"/>
      <c r="H111" s="228"/>
      <c r="I111" s="229" t="n">
        <f aca="false">SUM(I107:I110)</f>
        <v>2370.7622048</v>
      </c>
      <c r="J111" s="194"/>
    </row>
    <row r="112" customFormat="false" ht="20.25" hidden="false" customHeight="true" outlineLevel="0" collapsed="false">
      <c r="A112" s="211" t="s">
        <v>80</v>
      </c>
      <c r="B112" s="249" t="s">
        <v>219</v>
      </c>
      <c r="C112" s="249"/>
      <c r="D112" s="249"/>
      <c r="E112" s="249"/>
      <c r="F112" s="249"/>
      <c r="G112" s="249"/>
      <c r="H112" s="277"/>
      <c r="I112" s="231" t="n">
        <f aca="false">I104</f>
        <v>782.064906937478</v>
      </c>
      <c r="J112" s="194"/>
    </row>
    <row r="113" customFormat="false" ht="20.25" hidden="false" customHeight="true" outlineLevel="0" collapsed="false">
      <c r="A113" s="228" t="s">
        <v>152</v>
      </c>
      <c r="B113" s="228"/>
      <c r="C113" s="228"/>
      <c r="D113" s="228"/>
      <c r="E113" s="228"/>
      <c r="F113" s="228"/>
      <c r="G113" s="228"/>
      <c r="H113" s="228"/>
      <c r="I113" s="229" t="n">
        <f aca="false">SUM(I111:I112)</f>
        <v>3152.82711173748</v>
      </c>
      <c r="J113" s="194"/>
    </row>
    <row r="114" customFormat="false" ht="20.25" hidden="false" customHeight="true" outlineLevel="0" collapsed="false">
      <c r="J114" s="194"/>
    </row>
    <row r="115" customFormat="false" ht="20.25" hidden="false" customHeight="true" outlineLevel="0" collapsed="false">
      <c r="J115" s="194"/>
    </row>
    <row r="65516" customFormat="false" ht="12.75" hidden="false" customHeight="true" outlineLevel="0" collapsed="false"/>
    <row r="65517" customFormat="false" ht="12.75" hidden="false" customHeight="true" outlineLevel="0" collapsed="false"/>
    <row r="65518" customFormat="false" ht="12.75" hidden="false" customHeight="true" outlineLevel="0" collapsed="false"/>
    <row r="65519" customFormat="false" ht="12.75" hidden="false" customHeight="true" outlineLevel="0" collapsed="false"/>
    <row r="65520" customFormat="false" ht="12.75" hidden="false" customHeight="true" outlineLevel="0" collapsed="false"/>
    <row r="65521" customFormat="false" ht="12.75" hidden="false" customHeight="true" outlineLevel="0" collapsed="false"/>
    <row r="65522" customFormat="false" ht="12.75" hidden="false" customHeight="true" outlineLevel="0" collapsed="false"/>
    <row r="65523" customFormat="false" ht="12.75" hidden="false" customHeight="true" outlineLevel="0" collapsed="false"/>
    <row r="65524" customFormat="false" ht="12.75" hidden="false" customHeight="true" outlineLevel="0" collapsed="false"/>
    <row r="65525" customFormat="false" ht="12.75" hidden="false" customHeight="true" outlineLevel="0" collapsed="false"/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  <row r="65533" customFormat="false" ht="12.75" hidden="false" customHeight="true" outlineLevel="0" collapsed="false"/>
    <row r="65534" customFormat="false" ht="12.75" hidden="false" customHeight="true" outlineLevel="0" collapsed="false"/>
    <row r="65535" customFormat="false" ht="12.75" hidden="false" customHeight="true" outlineLevel="0" collapsed="false"/>
    <row r="65536" customFormat="false" ht="12.75" hidden="false" customHeight="true" outlineLevel="0" collapsed="false"/>
  </sheetData>
  <mergeCells count="88">
    <mergeCell ref="A1:I1"/>
    <mergeCell ref="A2:I2"/>
    <mergeCell ref="A3:I3"/>
    <mergeCell ref="A4:I4"/>
    <mergeCell ref="F6:G6"/>
    <mergeCell ref="A9:G9"/>
    <mergeCell ref="A10:G10"/>
    <mergeCell ref="A11:G11"/>
    <mergeCell ref="B12:G12"/>
    <mergeCell ref="B13:G13"/>
    <mergeCell ref="B14:G14"/>
    <mergeCell ref="B15:G15"/>
    <mergeCell ref="A16:G16"/>
    <mergeCell ref="B17:G17"/>
    <mergeCell ref="B18:G18"/>
    <mergeCell ref="B19:G19"/>
    <mergeCell ref="B20:G20"/>
    <mergeCell ref="A21:G21"/>
    <mergeCell ref="B22:G22"/>
    <mergeCell ref="B23:G23"/>
    <mergeCell ref="B24:G24"/>
    <mergeCell ref="B25:G25"/>
    <mergeCell ref="B26:G26"/>
    <mergeCell ref="B27:G27"/>
    <mergeCell ref="A28:G28"/>
    <mergeCell ref="B29:G29"/>
    <mergeCell ref="B30:G30"/>
    <mergeCell ref="B31:G31"/>
    <mergeCell ref="B32:G32"/>
    <mergeCell ref="B33:G33"/>
    <mergeCell ref="A34:G34"/>
    <mergeCell ref="A35:G35"/>
    <mergeCell ref="B36:G36"/>
    <mergeCell ref="A46:G46"/>
    <mergeCell ref="B47:G47"/>
    <mergeCell ref="B48:G48"/>
    <mergeCell ref="B49:G49"/>
    <mergeCell ref="A50:G50"/>
    <mergeCell ref="B51:G51"/>
    <mergeCell ref="A52:G52"/>
    <mergeCell ref="A53:G53"/>
    <mergeCell ref="B54:G54"/>
    <mergeCell ref="B55:G55"/>
    <mergeCell ref="B56:G56"/>
    <mergeCell ref="B57:G57"/>
    <mergeCell ref="B58:G58"/>
    <mergeCell ref="A59:G59"/>
    <mergeCell ref="B60:G60"/>
    <mergeCell ref="A72:G72"/>
    <mergeCell ref="B73:G73"/>
    <mergeCell ref="B74:G74"/>
    <mergeCell ref="B75:G75"/>
    <mergeCell ref="B76:G76"/>
    <mergeCell ref="B77:G77"/>
    <mergeCell ref="B78:G78"/>
    <mergeCell ref="A79:G79"/>
    <mergeCell ref="B80:G80"/>
    <mergeCell ref="A81:G81"/>
    <mergeCell ref="A82:G82"/>
    <mergeCell ref="B83:G83"/>
    <mergeCell ref="B84:G84"/>
    <mergeCell ref="B85:G85"/>
    <mergeCell ref="B86:G86"/>
    <mergeCell ref="K86:Q86"/>
    <mergeCell ref="B87:G87"/>
    <mergeCell ref="B88:G88"/>
    <mergeCell ref="A89:G89"/>
    <mergeCell ref="A90:G90"/>
    <mergeCell ref="B91:G91"/>
    <mergeCell ref="B92:G92"/>
    <mergeCell ref="B93:G93"/>
    <mergeCell ref="D94:E94"/>
    <mergeCell ref="B96:G96"/>
    <mergeCell ref="B99:G99"/>
    <mergeCell ref="B100:G100"/>
    <mergeCell ref="B101:G101"/>
    <mergeCell ref="B102:G102"/>
    <mergeCell ref="B103:G103"/>
    <mergeCell ref="B104:G104"/>
    <mergeCell ref="A105:G105"/>
    <mergeCell ref="B106:G106"/>
    <mergeCell ref="B107:G107"/>
    <mergeCell ref="B108:G108"/>
    <mergeCell ref="B109:G109"/>
    <mergeCell ref="B110:G110"/>
    <mergeCell ref="A111:G111"/>
    <mergeCell ref="B112:G112"/>
    <mergeCell ref="A113:G113"/>
  </mergeCells>
  <printOptions headings="false" gridLines="false" gridLinesSet="true" horizontalCentered="true" verticalCentered="false"/>
  <pageMargins left="0.708333333333333" right="0.708333333333333" top="0.747916666666667" bottom="0.747916666666667" header="0.315277777777778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&amp;RPregão Eletrônico nº XXX/XXXX</oddHeader>
    <oddFooter>&amp;LAnexo II do Edital&amp;C&amp;A&amp;R&amp;P/&amp;N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C1DA"/>
    <pageSetUpPr fitToPage="true"/>
  </sheetPr>
  <dimension ref="A1:K128"/>
  <sheetViews>
    <sheetView showFormulas="false" showGridLines="true" showRowColHeaders="true" showZeros="false" rightToLeft="false" tabSelected="tru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09375" defaultRowHeight="15" zeroHeight="false" outlineLevelRow="0" outlineLevelCol="0"/>
  <cols>
    <col collapsed="false" customWidth="true" hidden="false" outlineLevel="0" max="1" min="1" style="23" width="10.56"/>
    <col collapsed="false" customWidth="true" hidden="false" outlineLevel="0" max="2" min="2" style="23" width="9.44"/>
    <col collapsed="false" customWidth="true" hidden="false" outlineLevel="0" max="3" min="3" style="23" width="6.67"/>
    <col collapsed="false" customWidth="true" hidden="false" outlineLevel="0" max="4" min="4" style="23" width="6.88"/>
    <col collapsed="false" customWidth="true" hidden="false" outlineLevel="0" max="5" min="5" style="23" width="16.33"/>
    <col collapsed="false" customWidth="true" hidden="false" outlineLevel="0" max="6" min="6" style="23" width="8.34"/>
    <col collapsed="false" customWidth="true" hidden="false" outlineLevel="0" max="7" min="7" style="23" width="6.44"/>
    <col collapsed="false" customWidth="true" hidden="true" outlineLevel="0" max="8" min="8" style="23" width="13.67"/>
    <col collapsed="false" customWidth="true" hidden="false" outlineLevel="0" max="9" min="9" style="23" width="13.67"/>
    <col collapsed="false" customWidth="true" hidden="false" outlineLevel="0" max="10" min="10" style="23" width="22.44"/>
    <col collapsed="false" customWidth="true" hidden="false" outlineLevel="0" max="11" min="11" style="23" width="11.44"/>
    <col collapsed="false" customWidth="false" hidden="false" outlineLevel="0" max="16384" min="12" style="23" width="9.11"/>
  </cols>
  <sheetData>
    <row r="1" customFormat="false" ht="23.25" hidden="false" customHeight="true" outlineLevel="0" collapsed="false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customFormat="false" ht="24.75" hidden="false" customHeight="true" outlineLevel="0" collapsed="false">
      <c r="A2" s="103" t="s">
        <v>233</v>
      </c>
      <c r="B2" s="103"/>
      <c r="C2" s="103"/>
      <c r="D2" s="103"/>
      <c r="E2" s="103"/>
      <c r="F2" s="103"/>
      <c r="G2" s="103"/>
      <c r="H2" s="103"/>
      <c r="I2" s="103"/>
      <c r="J2" s="103"/>
    </row>
    <row r="3" customFormat="false" ht="19.5" hidden="false" customHeight="true" outlineLevel="0" collapsed="false">
      <c r="A3" s="25" t="s">
        <v>36</v>
      </c>
      <c r="B3" s="25"/>
      <c r="C3" s="25"/>
      <c r="D3" s="25"/>
      <c r="E3" s="25"/>
      <c r="F3" s="25"/>
      <c r="G3" s="25"/>
      <c r="H3" s="25"/>
      <c r="I3" s="25"/>
      <c r="J3" s="25"/>
    </row>
    <row r="4" customFormat="false" ht="19.5" hidden="false" customHeight="true" outlineLevel="0" collapsed="false">
      <c r="A4" s="25" t="s">
        <v>37</v>
      </c>
      <c r="B4" s="25"/>
      <c r="C4" s="25"/>
      <c r="D4" s="25"/>
      <c r="E4" s="25"/>
      <c r="F4" s="25"/>
      <c r="G4" s="25"/>
      <c r="H4" s="25"/>
      <c r="I4" s="25"/>
      <c r="J4" s="25"/>
    </row>
    <row r="5" customFormat="false" ht="19.5" hidden="false" customHeight="true" outlineLevel="0" collapsed="false">
      <c r="A5" s="26"/>
      <c r="B5" s="27"/>
      <c r="C5" s="27"/>
      <c r="D5" s="27"/>
      <c r="E5" s="27"/>
      <c r="F5" s="27"/>
      <c r="H5" s="27"/>
      <c r="I5" s="27"/>
      <c r="J5" s="28"/>
    </row>
    <row r="6" customFormat="false" ht="19.5" hidden="false" customHeight="true" outlineLevel="0" collapsed="false">
      <c r="A6" s="29" t="s">
        <v>38</v>
      </c>
      <c r="B6" s="29"/>
      <c r="C6" s="29"/>
      <c r="D6" s="30"/>
      <c r="E6" s="30"/>
      <c r="F6" s="30"/>
      <c r="G6" s="31"/>
      <c r="H6" s="32"/>
      <c r="I6" s="32"/>
      <c r="J6" s="33"/>
    </row>
    <row r="7" customFormat="false" ht="19.5" hidden="false" customHeight="true" outlineLevel="0" collapsed="false">
      <c r="A7" s="29" t="s">
        <v>39</v>
      </c>
      <c r="B7" s="29"/>
      <c r="C7" s="29"/>
      <c r="D7" s="34"/>
      <c r="E7" s="34"/>
      <c r="F7" s="34"/>
      <c r="G7" s="31"/>
      <c r="H7" s="32"/>
      <c r="I7" s="32"/>
      <c r="J7" s="33"/>
    </row>
    <row r="8" customFormat="false" ht="19.5" hidden="false" customHeight="true" outlineLevel="0" collapsed="false">
      <c r="A8" s="29" t="s">
        <v>40</v>
      </c>
      <c r="B8" s="29"/>
      <c r="C8" s="29"/>
      <c r="D8" s="29"/>
      <c r="E8" s="34"/>
      <c r="F8" s="34"/>
      <c r="G8" s="31"/>
      <c r="H8" s="32"/>
      <c r="I8" s="32"/>
      <c r="J8" s="33"/>
    </row>
    <row r="9" customFormat="false" ht="19.5" hidden="false" customHeight="true" outlineLevel="0" collapsed="false">
      <c r="A9" s="29" t="s">
        <v>41</v>
      </c>
      <c r="B9" s="35"/>
      <c r="C9" s="35"/>
      <c r="D9" s="36"/>
      <c r="E9" s="36"/>
      <c r="F9" s="32"/>
      <c r="G9" s="31"/>
      <c r="H9" s="32"/>
      <c r="I9" s="32"/>
      <c r="J9" s="33"/>
    </row>
    <row r="10" customFormat="false" ht="19.5" hidden="false" customHeight="true" outlineLevel="0" collapsed="false">
      <c r="A10" s="29" t="s">
        <v>42</v>
      </c>
      <c r="B10" s="35"/>
      <c r="C10" s="35"/>
      <c r="D10" s="32"/>
      <c r="E10" s="32"/>
      <c r="F10" s="32"/>
      <c r="G10" s="36"/>
      <c r="H10" s="36"/>
      <c r="I10" s="36"/>
      <c r="J10" s="33"/>
    </row>
    <row r="11" customFormat="false" ht="19.5" hidden="false" customHeight="true" outlineLevel="0" collapsed="false">
      <c r="A11" s="29" t="s">
        <v>43</v>
      </c>
      <c r="B11" s="29"/>
      <c r="C11" s="29"/>
      <c r="D11" s="36"/>
      <c r="E11" s="36"/>
      <c r="F11" s="32"/>
      <c r="G11" s="37" t="s">
        <v>44</v>
      </c>
      <c r="H11" s="37"/>
      <c r="I11" s="37"/>
      <c r="J11" s="38"/>
    </row>
    <row r="12" customFormat="false" ht="19.5" hidden="false" customHeight="true" outlineLevel="0" collapsed="false">
      <c r="A12" s="39" t="s">
        <v>45</v>
      </c>
      <c r="B12" s="39"/>
      <c r="C12" s="39"/>
      <c r="D12" s="36"/>
      <c r="E12" s="36"/>
      <c r="F12" s="40"/>
      <c r="G12" s="40"/>
      <c r="H12" s="40"/>
      <c r="I12" s="40"/>
      <c r="J12" s="41"/>
    </row>
    <row r="13" customFormat="false" ht="19.5" hidden="false" customHeight="true" outlineLevel="0" collapsed="false">
      <c r="A13" s="39" t="s">
        <v>46</v>
      </c>
      <c r="B13" s="39"/>
      <c r="C13" s="39"/>
      <c r="D13" s="42"/>
      <c r="E13" s="42"/>
      <c r="F13" s="40"/>
      <c r="G13" s="40"/>
      <c r="H13" s="40"/>
      <c r="I13" s="40"/>
      <c r="J13" s="41"/>
    </row>
    <row r="14" s="47" customFormat="true" ht="17.25" hidden="false" customHeight="true" outlineLevel="0" collapsed="false">
      <c r="A14" s="43" t="s">
        <v>47</v>
      </c>
      <c r="B14" s="43"/>
      <c r="C14" s="44"/>
      <c r="D14" s="42"/>
      <c r="E14" s="42"/>
      <c r="F14" s="40"/>
      <c r="G14" s="40"/>
      <c r="H14" s="45"/>
      <c r="I14" s="45"/>
      <c r="J14" s="46"/>
    </row>
    <row r="15" s="47" customFormat="true" ht="17.25" hidden="false" customHeight="true" outlineLevel="0" collapsed="false">
      <c r="A15" s="48" t="s">
        <v>48</v>
      </c>
      <c r="B15" s="49"/>
      <c r="C15" s="50"/>
      <c r="D15" s="51"/>
      <c r="E15" s="51"/>
      <c r="F15" s="52"/>
      <c r="G15" s="53"/>
      <c r="H15" s="53"/>
      <c r="I15" s="53"/>
      <c r="J15" s="54"/>
    </row>
    <row r="16" customFormat="false" ht="23.25" hidden="false" customHeight="true" outlineLevel="0" collapsed="false">
      <c r="A16" s="55" t="s">
        <v>49</v>
      </c>
      <c r="B16" s="55"/>
      <c r="C16" s="55"/>
      <c r="D16" s="55"/>
      <c r="E16" s="55"/>
      <c r="F16" s="55"/>
      <c r="G16" s="55"/>
      <c r="H16" s="55"/>
      <c r="I16" s="55"/>
      <c r="J16" s="55"/>
    </row>
    <row r="17" customFormat="false" ht="19.5" hidden="false" customHeight="true" outlineLevel="0" collapsed="false">
      <c r="A17" s="56" t="s">
        <v>50</v>
      </c>
      <c r="B17" s="56"/>
      <c r="C17" s="56"/>
      <c r="D17" s="56"/>
      <c r="E17" s="56"/>
      <c r="F17" s="56"/>
      <c r="G17" s="56"/>
      <c r="H17" s="56"/>
      <c r="I17" s="56"/>
      <c r="J17" s="56"/>
    </row>
    <row r="18" customFormat="false" ht="36.75" hidden="false" customHeight="true" outlineLevel="0" collapsed="false">
      <c r="A18" s="57" t="s">
        <v>51</v>
      </c>
      <c r="B18" s="57"/>
      <c r="C18" s="57"/>
      <c r="D18" s="57"/>
      <c r="E18" s="57"/>
      <c r="F18" s="57"/>
      <c r="G18" s="57"/>
      <c r="H18" s="57"/>
      <c r="I18" s="57"/>
      <c r="J18" s="57"/>
    </row>
    <row r="19" customFormat="false" ht="24" hidden="false" customHeight="true" outlineLevel="0" collapsed="false">
      <c r="A19" s="58" t="n">
        <v>1</v>
      </c>
      <c r="B19" s="59" t="s">
        <v>52</v>
      </c>
      <c r="C19" s="60"/>
      <c r="D19" s="60"/>
      <c r="E19" s="60"/>
      <c r="F19" s="60"/>
      <c r="G19" s="60"/>
      <c r="H19" s="61"/>
      <c r="I19" s="62"/>
      <c r="J19" s="63"/>
    </row>
    <row r="20" customFormat="false" ht="23.25" hidden="false" customHeight="true" outlineLevel="0" collapsed="false">
      <c r="A20" s="58" t="n">
        <v>2</v>
      </c>
      <c r="B20" s="64" t="s">
        <v>229</v>
      </c>
      <c r="C20" s="64"/>
      <c r="D20" s="64"/>
      <c r="E20" s="64"/>
      <c r="F20" s="64"/>
      <c r="G20" s="64"/>
      <c r="H20" s="64"/>
      <c r="I20" s="64"/>
      <c r="J20" s="65"/>
    </row>
    <row r="21" customFormat="false" ht="21" hidden="false" customHeight="true" outlineLevel="0" collapsed="false">
      <c r="A21" s="58" t="n">
        <v>3</v>
      </c>
      <c r="B21" s="64" t="s">
        <v>54</v>
      </c>
      <c r="C21" s="64"/>
      <c r="D21" s="64"/>
      <c r="E21" s="64"/>
      <c r="F21" s="64"/>
      <c r="G21" s="64"/>
      <c r="H21" s="64"/>
      <c r="I21" s="64"/>
      <c r="J21" s="63"/>
    </row>
    <row r="22" customFormat="false" ht="20.25" hidden="false" customHeight="true" outlineLevel="0" collapsed="false">
      <c r="A22" s="58" t="n">
        <v>4</v>
      </c>
      <c r="B22" s="64" t="s">
        <v>55</v>
      </c>
      <c r="C22" s="64"/>
      <c r="D22" s="64"/>
      <c r="E22" s="64"/>
      <c r="F22" s="64"/>
      <c r="G22" s="64"/>
      <c r="H22" s="64"/>
      <c r="I22" s="64"/>
      <c r="J22" s="66"/>
    </row>
    <row r="23" customFormat="false" ht="19.5" hidden="false" customHeight="true" outlineLevel="0" collapsed="false">
      <c r="A23" s="67" t="s">
        <v>56</v>
      </c>
      <c r="B23" s="67"/>
      <c r="C23" s="67"/>
      <c r="D23" s="67"/>
      <c r="E23" s="67"/>
      <c r="F23" s="67"/>
      <c r="G23" s="67"/>
      <c r="H23" s="67"/>
      <c r="I23" s="67"/>
      <c r="J23" s="67"/>
    </row>
    <row r="24" customFormat="false" ht="19.5" hidden="false" customHeight="true" outlineLevel="0" collapsed="false">
      <c r="A24" s="68" t="n">
        <v>1</v>
      </c>
      <c r="B24" s="69" t="s">
        <v>57</v>
      </c>
      <c r="C24" s="69"/>
      <c r="D24" s="69"/>
      <c r="E24" s="69"/>
      <c r="F24" s="69"/>
      <c r="G24" s="69"/>
      <c r="H24" s="70" t="s">
        <v>58</v>
      </c>
      <c r="I24" s="70" t="s">
        <v>58</v>
      </c>
      <c r="J24" s="71" t="s">
        <v>6</v>
      </c>
    </row>
    <row r="25" customFormat="false" ht="19.5" hidden="false" customHeight="true" outlineLevel="0" collapsed="false">
      <c r="A25" s="58" t="s">
        <v>59</v>
      </c>
      <c r="B25" s="72" t="s">
        <v>60</v>
      </c>
      <c r="C25" s="72"/>
      <c r="D25" s="72"/>
      <c r="E25" s="72"/>
      <c r="F25" s="72"/>
      <c r="G25" s="72"/>
      <c r="H25" s="72"/>
      <c r="I25" s="72"/>
      <c r="J25" s="73"/>
    </row>
    <row r="26" customFormat="false" ht="19.5" hidden="false" customHeight="true" outlineLevel="0" collapsed="false">
      <c r="A26" s="58" t="s">
        <v>61</v>
      </c>
      <c r="B26" s="74" t="s">
        <v>62</v>
      </c>
      <c r="C26" s="74"/>
      <c r="D26" s="74"/>
      <c r="E26" s="74"/>
      <c r="F26" s="74"/>
      <c r="G26" s="74"/>
      <c r="H26" s="75" t="n">
        <v>0.3</v>
      </c>
      <c r="I26" s="75"/>
      <c r="J26" s="73"/>
    </row>
    <row r="27" customFormat="false" ht="19.5" hidden="false" customHeight="true" outlineLevel="0" collapsed="false">
      <c r="A27" s="76"/>
      <c r="B27" s="77" t="s">
        <v>63</v>
      </c>
      <c r="C27" s="77"/>
      <c r="D27" s="77"/>
      <c r="E27" s="77"/>
      <c r="F27" s="77"/>
      <c r="G27" s="77"/>
      <c r="H27" s="77"/>
      <c r="I27" s="77"/>
      <c r="J27" s="78"/>
    </row>
    <row r="28" customFormat="false" ht="19.5" hidden="false" customHeight="true" outlineLevel="0" collapsed="false">
      <c r="A28" s="67" t="s">
        <v>64</v>
      </c>
      <c r="B28" s="67"/>
      <c r="C28" s="67"/>
      <c r="D28" s="67"/>
      <c r="E28" s="67"/>
      <c r="F28" s="67"/>
      <c r="G28" s="67"/>
      <c r="H28" s="67"/>
      <c r="I28" s="67"/>
      <c r="J28" s="67"/>
    </row>
    <row r="29" customFormat="false" ht="19.5" hidden="false" customHeight="true" outlineLevel="0" collapsed="false">
      <c r="A29" s="67" t="s">
        <v>65</v>
      </c>
      <c r="B29" s="67"/>
      <c r="C29" s="67"/>
      <c r="D29" s="67"/>
      <c r="E29" s="67"/>
      <c r="F29" s="67"/>
      <c r="G29" s="67"/>
      <c r="H29" s="67"/>
      <c r="I29" s="67"/>
      <c r="J29" s="67"/>
    </row>
    <row r="30" customFormat="false" ht="19.5" hidden="false" customHeight="true" outlineLevel="0" collapsed="false">
      <c r="A30" s="68" t="s">
        <v>18</v>
      </c>
      <c r="B30" s="69" t="s">
        <v>66</v>
      </c>
      <c r="C30" s="69"/>
      <c r="D30" s="69"/>
      <c r="E30" s="69"/>
      <c r="F30" s="69"/>
      <c r="G30" s="69"/>
      <c r="H30" s="69"/>
      <c r="I30" s="69"/>
      <c r="J30" s="71" t="s">
        <v>6</v>
      </c>
    </row>
    <row r="31" customFormat="false" ht="19.5" hidden="false" customHeight="true" outlineLevel="0" collapsed="false">
      <c r="A31" s="58" t="s">
        <v>59</v>
      </c>
      <c r="B31" s="79" t="s">
        <v>67</v>
      </c>
      <c r="C31" s="79"/>
      <c r="D31" s="79"/>
      <c r="E31" s="79"/>
      <c r="F31" s="79"/>
      <c r="G31" s="79"/>
      <c r="H31" s="79"/>
      <c r="I31" s="79"/>
      <c r="J31" s="80"/>
    </row>
    <row r="32" customFormat="false" ht="19.5" hidden="false" customHeight="true" outlineLevel="0" collapsed="false">
      <c r="A32" s="58" t="s">
        <v>61</v>
      </c>
      <c r="B32" s="72" t="s">
        <v>68</v>
      </c>
      <c r="C32" s="72"/>
      <c r="D32" s="72"/>
      <c r="E32" s="72"/>
      <c r="F32" s="72"/>
      <c r="G32" s="72"/>
      <c r="H32" s="72"/>
      <c r="I32" s="72"/>
      <c r="J32" s="80"/>
    </row>
    <row r="33" customFormat="false" ht="19.5" hidden="false" customHeight="true" outlineLevel="0" collapsed="false">
      <c r="A33" s="81" t="s">
        <v>69</v>
      </c>
      <c r="B33" s="81"/>
      <c r="C33" s="81"/>
      <c r="D33" s="81"/>
      <c r="E33" s="81"/>
      <c r="F33" s="81"/>
      <c r="G33" s="81"/>
      <c r="H33" s="81"/>
      <c r="I33" s="81"/>
      <c r="J33" s="78"/>
    </row>
    <row r="34" customFormat="false" ht="19.5" hidden="false" customHeight="true" outlineLevel="0" collapsed="false">
      <c r="A34" s="58" t="s">
        <v>70</v>
      </c>
      <c r="B34" s="72" t="s">
        <v>71</v>
      </c>
      <c r="C34" s="72"/>
      <c r="D34" s="72"/>
      <c r="E34" s="72"/>
      <c r="F34" s="72"/>
      <c r="G34" s="72"/>
      <c r="H34" s="72"/>
      <c r="I34" s="72"/>
      <c r="J34" s="80"/>
    </row>
    <row r="35" customFormat="false" ht="19.5" hidden="false" customHeight="true" outlineLevel="0" collapsed="false">
      <c r="A35" s="81" t="s">
        <v>72</v>
      </c>
      <c r="B35" s="81"/>
      <c r="C35" s="81"/>
      <c r="D35" s="81"/>
      <c r="E35" s="81"/>
      <c r="F35" s="81"/>
      <c r="G35" s="81"/>
      <c r="H35" s="81"/>
      <c r="I35" s="81"/>
      <c r="J35" s="78"/>
    </row>
    <row r="36" customFormat="false" ht="30" hidden="false" customHeight="true" outlineLevel="0" collapsed="false">
      <c r="A36" s="82" t="s">
        <v>73</v>
      </c>
      <c r="B36" s="82"/>
      <c r="C36" s="82"/>
      <c r="D36" s="82"/>
      <c r="E36" s="82"/>
      <c r="F36" s="82"/>
      <c r="G36" s="82"/>
      <c r="H36" s="82"/>
      <c r="I36" s="82"/>
      <c r="J36" s="82"/>
    </row>
    <row r="37" customFormat="false" ht="19.5" hidden="false" customHeight="true" outlineLevel="0" collapsed="false">
      <c r="A37" s="68" t="s">
        <v>20</v>
      </c>
      <c r="B37" s="83" t="s">
        <v>74</v>
      </c>
      <c r="C37" s="83"/>
      <c r="D37" s="83"/>
      <c r="E37" s="83"/>
      <c r="F37" s="83"/>
      <c r="G37" s="83"/>
      <c r="H37" s="84"/>
      <c r="I37" s="70" t="s">
        <v>58</v>
      </c>
      <c r="J37" s="71" t="s">
        <v>6</v>
      </c>
    </row>
    <row r="38" customFormat="false" ht="19.5" hidden="false" customHeight="true" outlineLevel="0" collapsed="false">
      <c r="A38" s="58" t="s">
        <v>59</v>
      </c>
      <c r="B38" s="85" t="s">
        <v>75</v>
      </c>
      <c r="C38" s="85"/>
      <c r="D38" s="85"/>
      <c r="E38" s="85"/>
      <c r="F38" s="85"/>
      <c r="G38" s="85"/>
      <c r="H38" s="60"/>
      <c r="I38" s="75"/>
      <c r="J38" s="80"/>
    </row>
    <row r="39" customFormat="false" ht="19.5" hidden="false" customHeight="true" outlineLevel="0" collapsed="false">
      <c r="A39" s="58" t="s">
        <v>61</v>
      </c>
      <c r="B39" s="85" t="s">
        <v>76</v>
      </c>
      <c r="C39" s="85"/>
      <c r="D39" s="85"/>
      <c r="E39" s="85"/>
      <c r="F39" s="85"/>
      <c r="G39" s="85"/>
      <c r="H39" s="86"/>
      <c r="I39" s="75"/>
      <c r="J39" s="80"/>
    </row>
    <row r="40" customFormat="false" ht="19.5" hidden="false" customHeight="true" outlineLevel="0" collapsed="false">
      <c r="A40" s="58" t="s">
        <v>70</v>
      </c>
      <c r="B40" s="85" t="s">
        <v>77</v>
      </c>
      <c r="C40" s="85"/>
      <c r="D40" s="85"/>
      <c r="E40" s="85"/>
      <c r="F40" s="85"/>
      <c r="G40" s="85"/>
      <c r="H40" s="87"/>
      <c r="I40" s="75"/>
      <c r="J40" s="80"/>
    </row>
    <row r="41" customFormat="false" ht="19.5" hidden="false" customHeight="true" outlineLevel="0" collapsed="false">
      <c r="A41" s="58" t="s">
        <v>78</v>
      </c>
      <c r="B41" s="85" t="s">
        <v>79</v>
      </c>
      <c r="C41" s="85"/>
      <c r="D41" s="85"/>
      <c r="E41" s="85"/>
      <c r="F41" s="85"/>
      <c r="G41" s="85"/>
      <c r="H41" s="87"/>
      <c r="I41" s="75"/>
      <c r="J41" s="80"/>
    </row>
    <row r="42" customFormat="false" ht="19.5" hidden="false" customHeight="true" outlineLevel="0" collapsed="false">
      <c r="A42" s="58" t="s">
        <v>80</v>
      </c>
      <c r="B42" s="85" t="s">
        <v>81</v>
      </c>
      <c r="C42" s="85"/>
      <c r="D42" s="85"/>
      <c r="E42" s="85"/>
      <c r="F42" s="85"/>
      <c r="G42" s="85"/>
      <c r="H42" s="87"/>
      <c r="I42" s="75"/>
      <c r="J42" s="80"/>
    </row>
    <row r="43" customFormat="false" ht="19.5" hidden="false" customHeight="true" outlineLevel="0" collapsed="false">
      <c r="A43" s="58" t="s">
        <v>82</v>
      </c>
      <c r="B43" s="85" t="s">
        <v>159</v>
      </c>
      <c r="C43" s="85"/>
      <c r="D43" s="85"/>
      <c r="E43" s="85"/>
      <c r="F43" s="85"/>
      <c r="G43" s="85"/>
      <c r="H43" s="87"/>
      <c r="I43" s="75"/>
      <c r="J43" s="80"/>
    </row>
    <row r="44" customFormat="false" ht="19.5" hidden="false" customHeight="true" outlineLevel="0" collapsed="false">
      <c r="A44" s="58" t="s">
        <v>84</v>
      </c>
      <c r="B44" s="85" t="s">
        <v>85</v>
      </c>
      <c r="C44" s="85"/>
      <c r="D44" s="85"/>
      <c r="E44" s="85"/>
      <c r="F44" s="85"/>
      <c r="G44" s="85"/>
      <c r="H44" s="87"/>
      <c r="I44" s="75"/>
      <c r="J44" s="80"/>
    </row>
    <row r="45" customFormat="false" ht="19.5" hidden="false" customHeight="true" outlineLevel="0" collapsed="false">
      <c r="A45" s="58" t="s">
        <v>86</v>
      </c>
      <c r="B45" s="85" t="s">
        <v>87</v>
      </c>
      <c r="C45" s="85"/>
      <c r="D45" s="85"/>
      <c r="E45" s="85"/>
      <c r="F45" s="85"/>
      <c r="G45" s="85"/>
      <c r="H45" s="87"/>
      <c r="I45" s="75"/>
      <c r="J45" s="80"/>
    </row>
    <row r="46" customFormat="false" ht="19.5" hidden="false" customHeight="true" outlineLevel="0" collapsed="false">
      <c r="A46" s="88" t="s">
        <v>72</v>
      </c>
      <c r="B46" s="88"/>
      <c r="C46" s="88"/>
      <c r="D46" s="88"/>
      <c r="E46" s="88"/>
      <c r="F46" s="88"/>
      <c r="G46" s="88"/>
      <c r="H46" s="87"/>
      <c r="I46" s="89"/>
      <c r="J46" s="78"/>
    </row>
    <row r="47" customFormat="false" ht="19.5" hidden="false" customHeight="true" outlineLevel="0" collapsed="false">
      <c r="A47" s="67" t="s">
        <v>88</v>
      </c>
      <c r="B47" s="67"/>
      <c r="C47" s="67"/>
      <c r="D47" s="67"/>
      <c r="E47" s="67"/>
      <c r="F47" s="67"/>
      <c r="G47" s="67"/>
      <c r="H47" s="67"/>
      <c r="I47" s="67"/>
      <c r="J47" s="67"/>
    </row>
    <row r="48" customFormat="false" ht="19.5" hidden="false" customHeight="true" outlineLevel="0" collapsed="false">
      <c r="A48" s="68" t="n">
        <v>2</v>
      </c>
      <c r="B48" s="71" t="s">
        <v>89</v>
      </c>
      <c r="C48" s="71"/>
      <c r="D48" s="71"/>
      <c r="E48" s="71"/>
      <c r="F48" s="71"/>
      <c r="G48" s="71"/>
      <c r="H48" s="71"/>
      <c r="I48" s="71"/>
      <c r="J48" s="71" t="s">
        <v>6</v>
      </c>
    </row>
    <row r="49" customFormat="false" ht="19.5" hidden="false" customHeight="true" outlineLevel="0" collapsed="false">
      <c r="A49" s="58" t="s">
        <v>59</v>
      </c>
      <c r="B49" s="72" t="s">
        <v>90</v>
      </c>
      <c r="C49" s="72"/>
      <c r="D49" s="72"/>
      <c r="E49" s="72"/>
      <c r="F49" s="72"/>
      <c r="G49" s="72"/>
      <c r="H49" s="72"/>
      <c r="I49" s="72"/>
      <c r="J49" s="80"/>
    </row>
    <row r="50" customFormat="false" ht="19.5" hidden="false" customHeight="true" outlineLevel="0" collapsed="false">
      <c r="A50" s="58" t="s">
        <v>61</v>
      </c>
      <c r="B50" s="72" t="s">
        <v>91</v>
      </c>
      <c r="C50" s="72"/>
      <c r="D50" s="72"/>
      <c r="E50" s="72"/>
      <c r="F50" s="72"/>
      <c r="G50" s="72"/>
      <c r="H50" s="72"/>
      <c r="I50" s="72"/>
      <c r="J50" s="80"/>
    </row>
    <row r="51" customFormat="false" ht="19.5" hidden="false" customHeight="true" outlineLevel="0" collapsed="false">
      <c r="A51" s="90" t="s">
        <v>70</v>
      </c>
      <c r="B51" s="91" t="s">
        <v>92</v>
      </c>
      <c r="C51" s="91"/>
      <c r="D51" s="91"/>
      <c r="E51" s="91"/>
      <c r="F51" s="91"/>
      <c r="G51" s="91"/>
      <c r="H51" s="91"/>
      <c r="I51" s="91"/>
      <c r="J51" s="92"/>
    </row>
    <row r="52" customFormat="false" ht="19.5" hidden="false" customHeight="true" outlineLevel="0" collapsed="false">
      <c r="A52" s="90" t="s">
        <v>78</v>
      </c>
      <c r="B52" s="91" t="s">
        <v>93</v>
      </c>
      <c r="C52" s="91"/>
      <c r="D52" s="91"/>
      <c r="E52" s="91"/>
      <c r="F52" s="91"/>
      <c r="G52" s="91"/>
      <c r="H52" s="91"/>
      <c r="I52" s="91"/>
      <c r="J52" s="92"/>
    </row>
    <row r="53" customFormat="false" ht="19.5" hidden="false" customHeight="true" outlineLevel="0" collapsed="false">
      <c r="A53" s="77" t="s">
        <v>72</v>
      </c>
      <c r="B53" s="77"/>
      <c r="C53" s="77"/>
      <c r="D53" s="77"/>
      <c r="E53" s="77"/>
      <c r="F53" s="77"/>
      <c r="G53" s="77"/>
      <c r="H53" s="77"/>
      <c r="I53" s="77"/>
      <c r="J53" s="78"/>
    </row>
    <row r="54" customFormat="false" ht="19.5" hidden="false" customHeight="true" outlineLevel="0" collapsed="false">
      <c r="A54" s="67" t="s">
        <v>94</v>
      </c>
      <c r="B54" s="67"/>
      <c r="C54" s="67"/>
      <c r="D54" s="67"/>
      <c r="E54" s="67"/>
      <c r="F54" s="67"/>
      <c r="G54" s="67"/>
      <c r="H54" s="67"/>
      <c r="I54" s="67"/>
      <c r="J54" s="67"/>
    </row>
    <row r="55" customFormat="false" ht="19.5" hidden="false" customHeight="true" outlineLevel="0" collapsed="false">
      <c r="A55" s="68" t="n">
        <v>2</v>
      </c>
      <c r="B55" s="71"/>
      <c r="C55" s="71"/>
      <c r="D55" s="71"/>
      <c r="E55" s="71"/>
      <c r="F55" s="71"/>
      <c r="G55" s="71"/>
      <c r="H55" s="71"/>
      <c r="I55" s="71"/>
      <c r="J55" s="71" t="s">
        <v>6</v>
      </c>
    </row>
    <row r="56" customFormat="false" ht="19.5" hidden="false" customHeight="true" outlineLevel="0" collapsed="false">
      <c r="A56" s="58" t="s">
        <v>18</v>
      </c>
      <c r="B56" s="72" t="s">
        <v>66</v>
      </c>
      <c r="C56" s="72"/>
      <c r="D56" s="72"/>
      <c r="E56" s="72"/>
      <c r="F56" s="72"/>
      <c r="G56" s="72"/>
      <c r="H56" s="72"/>
      <c r="I56" s="72"/>
      <c r="J56" s="78"/>
    </row>
    <row r="57" customFormat="false" ht="19.5" hidden="false" customHeight="true" outlineLevel="0" collapsed="false">
      <c r="A57" s="58" t="s">
        <v>20</v>
      </c>
      <c r="B57" s="72" t="s">
        <v>74</v>
      </c>
      <c r="C57" s="72"/>
      <c r="D57" s="72"/>
      <c r="E57" s="72"/>
      <c r="F57" s="72"/>
      <c r="G57" s="72"/>
      <c r="H57" s="72"/>
      <c r="I57" s="72"/>
      <c r="J57" s="78"/>
    </row>
    <row r="58" customFormat="false" ht="19.5" hidden="false" customHeight="true" outlineLevel="0" collapsed="false">
      <c r="A58" s="90" t="s">
        <v>22</v>
      </c>
      <c r="B58" s="91" t="s">
        <v>89</v>
      </c>
      <c r="C58" s="91"/>
      <c r="D58" s="91"/>
      <c r="E58" s="91"/>
      <c r="F58" s="91"/>
      <c r="G58" s="91"/>
      <c r="H58" s="91"/>
      <c r="I58" s="91"/>
      <c r="J58" s="78"/>
    </row>
    <row r="59" customFormat="false" ht="19.5" hidden="false" customHeight="true" outlineLevel="0" collapsed="false">
      <c r="A59" s="93" t="s">
        <v>72</v>
      </c>
      <c r="B59" s="93"/>
      <c r="C59" s="93"/>
      <c r="D59" s="93"/>
      <c r="E59" s="93"/>
      <c r="F59" s="93"/>
      <c r="G59" s="93"/>
      <c r="H59" s="93"/>
      <c r="I59" s="93"/>
      <c r="J59" s="78"/>
    </row>
    <row r="60" customFormat="false" ht="19.5" hidden="false" customHeight="true" outlineLevel="0" collapsed="false">
      <c r="A60" s="82" t="s">
        <v>95</v>
      </c>
      <c r="B60" s="82"/>
      <c r="C60" s="82"/>
      <c r="D60" s="82"/>
      <c r="E60" s="82"/>
      <c r="F60" s="82"/>
      <c r="G60" s="82"/>
      <c r="H60" s="82"/>
      <c r="I60" s="82"/>
      <c r="J60" s="82"/>
    </row>
    <row r="61" customFormat="false" ht="19.5" hidden="false" customHeight="true" outlineLevel="0" collapsed="false">
      <c r="A61" s="68" t="n">
        <v>3</v>
      </c>
      <c r="B61" s="83" t="s">
        <v>96</v>
      </c>
      <c r="C61" s="83"/>
      <c r="D61" s="83"/>
      <c r="E61" s="83"/>
      <c r="F61" s="83"/>
      <c r="G61" s="83"/>
      <c r="H61" s="84"/>
      <c r="I61" s="70" t="s">
        <v>58</v>
      </c>
      <c r="J61" s="71" t="s">
        <v>6</v>
      </c>
    </row>
    <row r="62" customFormat="false" ht="19.5" hidden="false" customHeight="true" outlineLevel="0" collapsed="false">
      <c r="A62" s="58" t="s">
        <v>59</v>
      </c>
      <c r="B62" s="85" t="s">
        <v>97</v>
      </c>
      <c r="C62" s="85"/>
      <c r="D62" s="85"/>
      <c r="E62" s="85"/>
      <c r="F62" s="85"/>
      <c r="G62" s="85"/>
      <c r="H62" s="60"/>
      <c r="I62" s="75"/>
      <c r="J62" s="80"/>
    </row>
    <row r="63" customFormat="false" ht="19.5" hidden="false" customHeight="true" outlineLevel="0" collapsed="false">
      <c r="A63" s="58" t="s">
        <v>61</v>
      </c>
      <c r="B63" s="85" t="s">
        <v>98</v>
      </c>
      <c r="C63" s="85"/>
      <c r="D63" s="85"/>
      <c r="E63" s="85"/>
      <c r="F63" s="85"/>
      <c r="G63" s="85"/>
      <c r="H63" s="86"/>
      <c r="I63" s="94"/>
      <c r="J63" s="80"/>
    </row>
    <row r="64" customFormat="false" ht="19.5" hidden="false" customHeight="true" outlineLevel="0" collapsed="false">
      <c r="A64" s="58" t="s">
        <v>70</v>
      </c>
      <c r="B64" s="85" t="s">
        <v>99</v>
      </c>
      <c r="C64" s="85"/>
      <c r="D64" s="85"/>
      <c r="E64" s="85"/>
      <c r="F64" s="85"/>
      <c r="G64" s="85"/>
      <c r="H64" s="87"/>
      <c r="I64" s="94"/>
      <c r="J64" s="94"/>
    </row>
    <row r="65" customFormat="false" ht="19.5" hidden="false" customHeight="true" outlineLevel="0" collapsed="false">
      <c r="A65" s="58" t="s">
        <v>78</v>
      </c>
      <c r="B65" s="85" t="s">
        <v>100</v>
      </c>
      <c r="C65" s="85"/>
      <c r="D65" s="85"/>
      <c r="E65" s="85"/>
      <c r="F65" s="85"/>
      <c r="G65" s="85"/>
      <c r="H65" s="87"/>
      <c r="I65" s="75"/>
      <c r="J65" s="80"/>
      <c r="K65" s="95"/>
    </row>
    <row r="66" customFormat="false" ht="19.5" hidden="false" customHeight="true" outlineLevel="0" collapsed="false">
      <c r="A66" s="58" t="s">
        <v>80</v>
      </c>
      <c r="B66" s="85" t="s">
        <v>101</v>
      </c>
      <c r="C66" s="85"/>
      <c r="D66" s="85"/>
      <c r="E66" s="85"/>
      <c r="F66" s="85"/>
      <c r="G66" s="85"/>
      <c r="H66" s="87"/>
      <c r="I66" s="94"/>
      <c r="J66" s="80"/>
    </row>
    <row r="67" customFormat="false" ht="19.5" hidden="false" customHeight="true" outlineLevel="0" collapsed="false">
      <c r="A67" s="58" t="s">
        <v>82</v>
      </c>
      <c r="B67" s="85" t="s">
        <v>102</v>
      </c>
      <c r="C67" s="85"/>
      <c r="D67" s="85"/>
      <c r="E67" s="85"/>
      <c r="F67" s="85"/>
      <c r="G67" s="85"/>
      <c r="H67" s="87"/>
      <c r="I67" s="75"/>
      <c r="J67" s="80"/>
    </row>
    <row r="68" customFormat="false" ht="19.5" hidden="false" customHeight="true" outlineLevel="0" collapsed="false">
      <c r="A68" s="88" t="s">
        <v>72</v>
      </c>
      <c r="B68" s="88"/>
      <c r="C68" s="88"/>
      <c r="D68" s="88"/>
      <c r="E68" s="88"/>
      <c r="F68" s="88"/>
      <c r="G68" s="88"/>
      <c r="H68" s="87"/>
      <c r="I68" s="94"/>
      <c r="J68" s="78"/>
    </row>
    <row r="69" customFormat="false" ht="19.5" hidden="false" customHeight="true" outlineLevel="0" collapsed="false">
      <c r="A69" s="67" t="s">
        <v>103</v>
      </c>
      <c r="B69" s="67"/>
      <c r="C69" s="67"/>
      <c r="D69" s="67"/>
      <c r="E69" s="67"/>
      <c r="F69" s="67"/>
      <c r="G69" s="67"/>
      <c r="H69" s="67"/>
      <c r="I69" s="67"/>
      <c r="J69" s="67"/>
    </row>
    <row r="70" customFormat="false" ht="19.5" hidden="false" customHeight="true" outlineLevel="0" collapsed="false">
      <c r="A70" s="67" t="s">
        <v>104</v>
      </c>
      <c r="B70" s="67"/>
      <c r="C70" s="67"/>
      <c r="D70" s="67"/>
      <c r="E70" s="67"/>
      <c r="F70" s="67"/>
      <c r="G70" s="67"/>
      <c r="H70" s="67"/>
      <c r="I70" s="67"/>
      <c r="J70" s="67"/>
    </row>
    <row r="71" customFormat="false" ht="19.5" hidden="false" customHeight="true" outlineLevel="0" collapsed="false">
      <c r="A71" s="68" t="s">
        <v>105</v>
      </c>
      <c r="B71" s="69" t="s">
        <v>106</v>
      </c>
      <c r="C71" s="69"/>
      <c r="D71" s="69"/>
      <c r="E71" s="69"/>
      <c r="F71" s="69"/>
      <c r="G71" s="69"/>
      <c r="H71" s="69"/>
      <c r="I71" s="69"/>
      <c r="J71" s="71" t="s">
        <v>6</v>
      </c>
    </row>
    <row r="72" customFormat="false" ht="19.5" hidden="false" customHeight="true" outlineLevel="0" collapsed="false">
      <c r="A72" s="58" t="s">
        <v>59</v>
      </c>
      <c r="B72" s="79" t="s">
        <v>107</v>
      </c>
      <c r="C72" s="79"/>
      <c r="D72" s="79"/>
      <c r="E72" s="79"/>
      <c r="F72" s="79"/>
      <c r="G72" s="79"/>
      <c r="H72" s="79"/>
      <c r="I72" s="79"/>
      <c r="J72" s="80"/>
    </row>
    <row r="73" customFormat="false" ht="19.5" hidden="false" customHeight="true" outlineLevel="0" collapsed="false">
      <c r="A73" s="58" t="s">
        <v>61</v>
      </c>
      <c r="B73" s="72" t="s">
        <v>106</v>
      </c>
      <c r="C73" s="72"/>
      <c r="D73" s="72"/>
      <c r="E73" s="72"/>
      <c r="F73" s="72"/>
      <c r="G73" s="72"/>
      <c r="H73" s="72"/>
      <c r="I73" s="72"/>
      <c r="J73" s="80"/>
    </row>
    <row r="74" customFormat="false" ht="19.5" hidden="false" customHeight="true" outlineLevel="0" collapsed="false">
      <c r="A74" s="58" t="s">
        <v>70</v>
      </c>
      <c r="B74" s="96" t="s">
        <v>108</v>
      </c>
      <c r="C74" s="97"/>
      <c r="D74" s="97"/>
      <c r="E74" s="97"/>
      <c r="F74" s="97"/>
      <c r="G74" s="97"/>
      <c r="H74" s="97"/>
      <c r="I74" s="98"/>
      <c r="J74" s="80"/>
    </row>
    <row r="75" customFormat="false" ht="19.5" hidden="false" customHeight="true" outlineLevel="0" collapsed="false">
      <c r="A75" s="58" t="s">
        <v>78</v>
      </c>
      <c r="B75" s="72" t="s">
        <v>109</v>
      </c>
      <c r="C75" s="72"/>
      <c r="D75" s="72"/>
      <c r="E75" s="72"/>
      <c r="F75" s="72"/>
      <c r="G75" s="72"/>
      <c r="H75" s="72"/>
      <c r="I75" s="72"/>
      <c r="J75" s="80"/>
    </row>
    <row r="76" customFormat="false" ht="19.5" hidden="false" customHeight="true" outlineLevel="0" collapsed="false">
      <c r="A76" s="58" t="s">
        <v>80</v>
      </c>
      <c r="B76" s="31" t="s">
        <v>110</v>
      </c>
      <c r="C76" s="31"/>
      <c r="D76" s="31"/>
      <c r="E76" s="31"/>
      <c r="F76" s="31"/>
      <c r="G76" s="31"/>
      <c r="H76" s="31"/>
      <c r="I76" s="31"/>
      <c r="J76" s="80"/>
    </row>
    <row r="77" customFormat="false" ht="19.5" hidden="false" customHeight="true" outlineLevel="0" collapsed="false">
      <c r="A77" s="58" t="s">
        <v>82</v>
      </c>
      <c r="B77" s="72" t="s">
        <v>111</v>
      </c>
      <c r="C77" s="72"/>
      <c r="D77" s="72"/>
      <c r="E77" s="72"/>
      <c r="F77" s="72"/>
      <c r="G77" s="72"/>
      <c r="H77" s="72"/>
      <c r="I77" s="72"/>
      <c r="J77" s="80"/>
    </row>
    <row r="78" customFormat="false" ht="19.5" hidden="false" customHeight="true" outlineLevel="0" collapsed="false">
      <c r="A78" s="81" t="s">
        <v>69</v>
      </c>
      <c r="B78" s="81"/>
      <c r="C78" s="81"/>
      <c r="D78" s="81"/>
      <c r="E78" s="81"/>
      <c r="F78" s="81"/>
      <c r="G78" s="81"/>
      <c r="H78" s="81"/>
      <c r="I78" s="81"/>
      <c r="J78" s="78"/>
    </row>
    <row r="79" customFormat="false" ht="19.5" hidden="false" customHeight="true" outlineLevel="0" collapsed="false">
      <c r="A79" s="58" t="s">
        <v>84</v>
      </c>
      <c r="B79" s="79" t="s">
        <v>112</v>
      </c>
      <c r="C79" s="79"/>
      <c r="D79" s="79"/>
      <c r="E79" s="79"/>
      <c r="F79" s="79"/>
      <c r="G79" s="79"/>
      <c r="H79" s="79"/>
      <c r="I79" s="79"/>
      <c r="J79" s="80"/>
    </row>
    <row r="80" customFormat="false" ht="32.25" hidden="false" customHeight="true" outlineLevel="0" collapsed="false">
      <c r="A80" s="58" t="s">
        <v>86</v>
      </c>
      <c r="B80" s="64" t="s">
        <v>113</v>
      </c>
      <c r="C80" s="64"/>
      <c r="D80" s="64"/>
      <c r="E80" s="64"/>
      <c r="F80" s="64"/>
      <c r="G80" s="64"/>
      <c r="H80" s="64"/>
      <c r="I80" s="64"/>
      <c r="J80" s="80"/>
    </row>
    <row r="81" customFormat="false" ht="19.5" hidden="false" customHeight="true" outlineLevel="0" collapsed="false">
      <c r="A81" s="81" t="s">
        <v>69</v>
      </c>
      <c r="B81" s="81"/>
      <c r="C81" s="81"/>
      <c r="D81" s="81"/>
      <c r="E81" s="81"/>
      <c r="F81" s="81"/>
      <c r="G81" s="81"/>
      <c r="H81" s="81"/>
      <c r="I81" s="81"/>
      <c r="J81" s="78"/>
    </row>
    <row r="82" customFormat="false" ht="19.5" hidden="false" customHeight="true" outlineLevel="0" collapsed="false">
      <c r="A82" s="77" t="s">
        <v>72</v>
      </c>
      <c r="B82" s="77"/>
      <c r="C82" s="77"/>
      <c r="D82" s="77"/>
      <c r="E82" s="77"/>
      <c r="F82" s="77"/>
      <c r="G82" s="77"/>
      <c r="H82" s="77"/>
      <c r="I82" s="77"/>
      <c r="J82" s="78"/>
    </row>
    <row r="83" customFormat="false" ht="19.5" hidden="false" customHeight="true" outlineLevel="0" collapsed="false">
      <c r="A83" s="67" t="s">
        <v>114</v>
      </c>
      <c r="B83" s="67"/>
      <c r="C83" s="67"/>
      <c r="D83" s="67"/>
      <c r="E83" s="67"/>
      <c r="F83" s="67"/>
      <c r="G83" s="67"/>
      <c r="H83" s="67"/>
      <c r="I83" s="67"/>
      <c r="J83" s="67"/>
    </row>
    <row r="84" customFormat="false" ht="19.5" hidden="false" customHeight="true" outlineLevel="0" collapsed="false">
      <c r="A84" s="68" t="s">
        <v>115</v>
      </c>
      <c r="B84" s="69" t="s">
        <v>116</v>
      </c>
      <c r="C84" s="69"/>
      <c r="D84" s="69"/>
      <c r="E84" s="69"/>
      <c r="F84" s="69"/>
      <c r="G84" s="69"/>
      <c r="H84" s="69"/>
      <c r="I84" s="69"/>
      <c r="J84" s="71" t="s">
        <v>6</v>
      </c>
    </row>
    <row r="85" customFormat="false" ht="19.5" hidden="false" customHeight="true" outlineLevel="0" collapsed="false">
      <c r="A85" s="58" t="s">
        <v>59</v>
      </c>
      <c r="B85" s="79" t="s">
        <v>117</v>
      </c>
      <c r="C85" s="79"/>
      <c r="D85" s="79"/>
      <c r="E85" s="79"/>
      <c r="F85" s="79"/>
      <c r="G85" s="79"/>
      <c r="H85" s="79"/>
      <c r="I85" s="79"/>
      <c r="J85" s="80"/>
    </row>
    <row r="86" customFormat="false" ht="19.5" hidden="false" customHeight="true" outlineLevel="0" collapsed="false">
      <c r="A86" s="81" t="s">
        <v>72</v>
      </c>
      <c r="B86" s="81"/>
      <c r="C86" s="81"/>
      <c r="D86" s="81"/>
      <c r="E86" s="81"/>
      <c r="F86" s="81"/>
      <c r="G86" s="81"/>
      <c r="H86" s="81"/>
      <c r="I86" s="81"/>
      <c r="J86" s="78"/>
    </row>
    <row r="87" customFormat="false" ht="19.5" hidden="false" customHeight="true" outlineLevel="0" collapsed="false">
      <c r="A87" s="67" t="s">
        <v>118</v>
      </c>
      <c r="B87" s="67"/>
      <c r="C87" s="67"/>
      <c r="D87" s="67"/>
      <c r="E87" s="67"/>
      <c r="F87" s="67"/>
      <c r="G87" s="67"/>
      <c r="H87" s="67"/>
      <c r="I87" s="67"/>
      <c r="J87" s="67"/>
    </row>
    <row r="88" customFormat="false" ht="19.5" hidden="false" customHeight="true" outlineLevel="0" collapsed="false">
      <c r="A88" s="68" t="n">
        <v>4</v>
      </c>
      <c r="B88" s="71" t="s">
        <v>119</v>
      </c>
      <c r="C88" s="71"/>
      <c r="D88" s="71"/>
      <c r="E88" s="71"/>
      <c r="F88" s="71"/>
      <c r="G88" s="71"/>
      <c r="H88" s="71"/>
      <c r="I88" s="71"/>
      <c r="J88" s="71" t="s">
        <v>6</v>
      </c>
    </row>
    <row r="89" customFormat="false" ht="19.5" hidden="false" customHeight="true" outlineLevel="0" collapsed="false">
      <c r="A89" s="58" t="s">
        <v>105</v>
      </c>
      <c r="B89" s="72" t="s">
        <v>120</v>
      </c>
      <c r="C89" s="72"/>
      <c r="D89" s="72"/>
      <c r="E89" s="72"/>
      <c r="F89" s="72"/>
      <c r="G89" s="72"/>
      <c r="H89" s="72"/>
      <c r="I89" s="72"/>
      <c r="J89" s="78"/>
    </row>
    <row r="90" customFormat="false" ht="19.5" hidden="false" customHeight="true" outlineLevel="0" collapsed="false">
      <c r="A90" s="58" t="s">
        <v>115</v>
      </c>
      <c r="B90" s="72" t="s">
        <v>116</v>
      </c>
      <c r="C90" s="72"/>
      <c r="D90" s="72"/>
      <c r="E90" s="72"/>
      <c r="F90" s="72"/>
      <c r="G90" s="72"/>
      <c r="H90" s="72"/>
      <c r="I90" s="72"/>
      <c r="J90" s="78"/>
    </row>
    <row r="91" customFormat="false" ht="19.5" hidden="false" customHeight="true" outlineLevel="0" collapsed="false">
      <c r="A91" s="93" t="s">
        <v>72</v>
      </c>
      <c r="B91" s="93"/>
      <c r="C91" s="93"/>
      <c r="D91" s="93"/>
      <c r="E91" s="93"/>
      <c r="F91" s="93"/>
      <c r="G91" s="93"/>
      <c r="H91" s="93"/>
      <c r="I91" s="93"/>
      <c r="J91" s="78"/>
    </row>
    <row r="92" customFormat="false" ht="19.5" hidden="false" customHeight="true" outlineLevel="0" collapsed="false">
      <c r="A92" s="67" t="s">
        <v>121</v>
      </c>
      <c r="B92" s="67"/>
      <c r="C92" s="67"/>
      <c r="D92" s="67"/>
      <c r="E92" s="67"/>
      <c r="F92" s="67"/>
      <c r="G92" s="67"/>
      <c r="H92" s="67"/>
      <c r="I92" s="67"/>
      <c r="J92" s="67"/>
    </row>
    <row r="93" customFormat="false" ht="19.5" hidden="false" customHeight="true" outlineLevel="0" collapsed="false">
      <c r="A93" s="68" t="n">
        <v>5</v>
      </c>
      <c r="B93" s="71" t="s">
        <v>122</v>
      </c>
      <c r="C93" s="71"/>
      <c r="D93" s="71"/>
      <c r="E93" s="71"/>
      <c r="F93" s="71"/>
      <c r="G93" s="71"/>
      <c r="H93" s="71"/>
      <c r="I93" s="71"/>
      <c r="J93" s="71" t="s">
        <v>6</v>
      </c>
    </row>
    <row r="94" customFormat="false" ht="19.5" hidden="false" customHeight="true" outlineLevel="0" collapsed="false">
      <c r="A94" s="58" t="s">
        <v>59</v>
      </c>
      <c r="B94" s="72" t="s">
        <v>123</v>
      </c>
      <c r="C94" s="72"/>
      <c r="D94" s="72"/>
      <c r="E94" s="72"/>
      <c r="F94" s="72"/>
      <c r="G94" s="72"/>
      <c r="H94" s="72"/>
      <c r="I94" s="72"/>
      <c r="J94" s="80"/>
    </row>
    <row r="95" customFormat="false" ht="19.5" hidden="false" customHeight="true" outlineLevel="0" collapsed="false">
      <c r="A95" s="58" t="s">
        <v>61</v>
      </c>
      <c r="B95" s="72" t="s">
        <v>124</v>
      </c>
      <c r="C95" s="72"/>
      <c r="D95" s="72"/>
      <c r="E95" s="72"/>
      <c r="F95" s="72"/>
      <c r="G95" s="72"/>
      <c r="H95" s="72"/>
      <c r="I95" s="72"/>
      <c r="J95" s="80"/>
    </row>
    <row r="96" customFormat="false" ht="19.5" hidden="false" customHeight="true" outlineLevel="0" collapsed="false">
      <c r="A96" s="58" t="s">
        <v>70</v>
      </c>
      <c r="B96" s="72" t="s">
        <v>125</v>
      </c>
      <c r="C96" s="72"/>
      <c r="D96" s="72"/>
      <c r="E96" s="72"/>
      <c r="F96" s="72"/>
      <c r="G96" s="72"/>
      <c r="H96" s="72"/>
      <c r="I96" s="72"/>
      <c r="J96" s="80"/>
    </row>
    <row r="97" customFormat="false" ht="19.5" hidden="false" customHeight="true" outlineLevel="0" collapsed="false">
      <c r="A97" s="58" t="s">
        <v>78</v>
      </c>
      <c r="B97" s="72" t="s">
        <v>126</v>
      </c>
      <c r="C97" s="72"/>
      <c r="D97" s="72"/>
      <c r="E97" s="72"/>
      <c r="F97" s="72"/>
      <c r="G97" s="72"/>
      <c r="H97" s="72"/>
      <c r="I97" s="72"/>
      <c r="J97" s="80"/>
    </row>
    <row r="98" customFormat="false" ht="19.5" hidden="false" customHeight="true" outlineLevel="0" collapsed="false">
      <c r="A98" s="77" t="s">
        <v>72</v>
      </c>
      <c r="B98" s="77"/>
      <c r="C98" s="77"/>
      <c r="D98" s="77"/>
      <c r="E98" s="77"/>
      <c r="F98" s="77"/>
      <c r="G98" s="77"/>
      <c r="H98" s="77"/>
      <c r="I98" s="77"/>
      <c r="J98" s="78"/>
    </row>
    <row r="99" customFormat="false" ht="19.5" hidden="false" customHeight="true" outlineLevel="0" collapsed="false">
      <c r="A99" s="82" t="s">
        <v>127</v>
      </c>
      <c r="B99" s="82"/>
      <c r="C99" s="82"/>
      <c r="D99" s="82"/>
      <c r="E99" s="82"/>
      <c r="F99" s="82"/>
      <c r="G99" s="82"/>
      <c r="H99" s="82"/>
      <c r="I99" s="82"/>
      <c r="J99" s="82"/>
    </row>
    <row r="100" customFormat="false" ht="19.5" hidden="false" customHeight="true" outlineLevel="0" collapsed="false">
      <c r="A100" s="68"/>
      <c r="B100" s="83" t="s">
        <v>128</v>
      </c>
      <c r="C100" s="83"/>
      <c r="D100" s="83"/>
      <c r="E100" s="83"/>
      <c r="F100" s="83"/>
      <c r="G100" s="83"/>
      <c r="H100" s="84"/>
      <c r="I100" s="70" t="s">
        <v>58</v>
      </c>
      <c r="J100" s="71" t="s">
        <v>6</v>
      </c>
    </row>
    <row r="101" customFormat="false" ht="19.5" hidden="false" customHeight="true" outlineLevel="0" collapsed="false">
      <c r="A101" s="58" t="s">
        <v>59</v>
      </c>
      <c r="B101" s="85" t="s">
        <v>129</v>
      </c>
      <c r="C101" s="85"/>
      <c r="D101" s="85"/>
      <c r="E101" s="85"/>
      <c r="F101" s="85"/>
      <c r="G101" s="85"/>
      <c r="H101" s="60"/>
      <c r="I101" s="75"/>
      <c r="J101" s="80"/>
    </row>
    <row r="102" customFormat="false" ht="19.5" hidden="false" customHeight="true" outlineLevel="0" collapsed="false">
      <c r="A102" s="58" t="s">
        <v>61</v>
      </c>
      <c r="B102" s="85" t="s">
        <v>130</v>
      </c>
      <c r="C102" s="85"/>
      <c r="D102" s="85"/>
      <c r="E102" s="85"/>
      <c r="F102" s="85"/>
      <c r="G102" s="85"/>
      <c r="H102" s="86"/>
      <c r="I102" s="75"/>
      <c r="J102" s="80"/>
    </row>
    <row r="103" customFormat="false" ht="19.5" hidden="false" customHeight="true" outlineLevel="0" collapsed="false">
      <c r="A103" s="58"/>
      <c r="B103" s="85" t="s">
        <v>131</v>
      </c>
      <c r="C103" s="85"/>
      <c r="D103" s="85"/>
      <c r="E103" s="85"/>
      <c r="F103" s="85"/>
      <c r="G103" s="85"/>
      <c r="H103" s="87"/>
      <c r="I103" s="94"/>
      <c r="J103" s="99"/>
    </row>
    <row r="104" customFormat="false" ht="19.5" hidden="false" customHeight="true" outlineLevel="0" collapsed="false">
      <c r="A104" s="58" t="s">
        <v>70</v>
      </c>
      <c r="B104" s="85" t="s">
        <v>132</v>
      </c>
      <c r="C104" s="85"/>
      <c r="D104" s="85"/>
      <c r="E104" s="85"/>
      <c r="F104" s="85"/>
      <c r="G104" s="85"/>
      <c r="H104" s="87"/>
      <c r="I104" s="94"/>
      <c r="J104" s="62"/>
    </row>
    <row r="105" customFormat="false" ht="19.5" hidden="false" customHeight="true" outlineLevel="0" collapsed="false">
      <c r="A105" s="58"/>
      <c r="B105" s="85" t="s">
        <v>133</v>
      </c>
      <c r="C105" s="85"/>
      <c r="D105" s="85"/>
      <c r="E105" s="85"/>
      <c r="F105" s="85"/>
      <c r="G105" s="85"/>
      <c r="H105" s="87"/>
      <c r="I105" s="94"/>
      <c r="J105" s="100"/>
      <c r="K105" s="95"/>
    </row>
    <row r="106" customFormat="false" ht="19.5" hidden="false" customHeight="true" outlineLevel="0" collapsed="false">
      <c r="A106" s="58"/>
      <c r="B106" s="85" t="s">
        <v>134</v>
      </c>
      <c r="C106" s="85"/>
      <c r="D106" s="85"/>
      <c r="E106" s="85"/>
      <c r="F106" s="85"/>
      <c r="G106" s="85"/>
      <c r="H106" s="87"/>
      <c r="I106" s="94"/>
      <c r="J106" s="99"/>
    </row>
    <row r="107" customFormat="false" ht="19.5" hidden="false" customHeight="true" outlineLevel="0" collapsed="false">
      <c r="A107" s="58" t="s">
        <v>135</v>
      </c>
      <c r="B107" s="85" t="s">
        <v>136</v>
      </c>
      <c r="C107" s="85"/>
      <c r="D107" s="85"/>
      <c r="E107" s="85"/>
      <c r="F107" s="85"/>
      <c r="G107" s="85"/>
      <c r="H107" s="87"/>
      <c r="I107" s="94"/>
      <c r="J107" s="62"/>
    </row>
    <row r="108" customFormat="false" ht="19.5" hidden="false" customHeight="true" outlineLevel="0" collapsed="false">
      <c r="A108" s="58"/>
      <c r="B108" s="85" t="s">
        <v>137</v>
      </c>
      <c r="C108" s="85"/>
      <c r="D108" s="85"/>
      <c r="E108" s="85"/>
      <c r="F108" s="85"/>
      <c r="G108" s="85"/>
      <c r="H108" s="87"/>
      <c r="I108" s="75"/>
      <c r="J108" s="80"/>
    </row>
    <row r="109" customFormat="false" ht="19.5" hidden="false" customHeight="true" outlineLevel="0" collapsed="false">
      <c r="A109" s="58"/>
      <c r="B109" s="85" t="s">
        <v>138</v>
      </c>
      <c r="C109" s="85"/>
      <c r="D109" s="85"/>
      <c r="E109" s="85"/>
      <c r="F109" s="85"/>
      <c r="G109" s="85"/>
      <c r="H109" s="87"/>
      <c r="I109" s="75"/>
      <c r="J109" s="80"/>
    </row>
    <row r="110" customFormat="false" ht="19.5" hidden="false" customHeight="true" outlineLevel="0" collapsed="false">
      <c r="A110" s="58" t="s">
        <v>139</v>
      </c>
      <c r="B110" s="85" t="s">
        <v>140</v>
      </c>
      <c r="C110" s="85"/>
      <c r="D110" s="85"/>
      <c r="E110" s="85"/>
      <c r="F110" s="85"/>
      <c r="G110" s="85"/>
      <c r="H110" s="87"/>
      <c r="I110" s="94"/>
      <c r="J110" s="62"/>
    </row>
    <row r="111" customFormat="false" ht="19.5" hidden="false" customHeight="true" outlineLevel="0" collapsed="false">
      <c r="A111" s="58"/>
      <c r="B111" s="85" t="s">
        <v>141</v>
      </c>
      <c r="C111" s="85"/>
      <c r="D111" s="85"/>
      <c r="E111" s="85"/>
      <c r="F111" s="85"/>
      <c r="G111" s="85"/>
      <c r="H111" s="87"/>
      <c r="I111" s="75"/>
      <c r="J111" s="80"/>
    </row>
    <row r="112" customFormat="false" ht="19.5" hidden="false" customHeight="true" outlineLevel="0" collapsed="false">
      <c r="A112" s="58" t="s">
        <v>78</v>
      </c>
      <c r="B112" s="85" t="s">
        <v>142</v>
      </c>
      <c r="C112" s="85"/>
      <c r="D112" s="85"/>
      <c r="E112" s="85"/>
      <c r="F112" s="85"/>
      <c r="G112" s="85"/>
      <c r="H112" s="87"/>
      <c r="I112" s="75"/>
      <c r="J112" s="80"/>
    </row>
    <row r="113" customFormat="false" ht="19.5" hidden="false" customHeight="true" outlineLevel="0" collapsed="false">
      <c r="A113" s="88" t="s">
        <v>72</v>
      </c>
      <c r="B113" s="88"/>
      <c r="C113" s="88"/>
      <c r="D113" s="88"/>
      <c r="E113" s="88"/>
      <c r="F113" s="88"/>
      <c r="G113" s="88"/>
      <c r="H113" s="87"/>
      <c r="I113" s="101"/>
      <c r="J113" s="78"/>
    </row>
    <row r="114" customFormat="false" ht="25.5" hidden="false" customHeight="true" outlineLevel="0" collapsed="false">
      <c r="A114" s="67" t="s">
        <v>143</v>
      </c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21.75" hidden="false" customHeight="true" outlineLevel="0" collapsed="false">
      <c r="A115" s="71"/>
      <c r="B115" s="102" t="s">
        <v>144</v>
      </c>
      <c r="C115" s="102"/>
      <c r="D115" s="102"/>
      <c r="E115" s="102"/>
      <c r="F115" s="102"/>
      <c r="G115" s="102"/>
      <c r="H115" s="102"/>
      <c r="I115" s="102"/>
      <c r="J115" s="69" t="s">
        <v>6</v>
      </c>
    </row>
    <row r="116" customFormat="false" ht="19.5" hidden="false" customHeight="true" outlineLevel="0" collapsed="false">
      <c r="A116" s="62" t="s">
        <v>59</v>
      </c>
      <c r="B116" s="64" t="s">
        <v>145</v>
      </c>
      <c r="C116" s="64"/>
      <c r="D116" s="64"/>
      <c r="E116" s="64"/>
      <c r="F116" s="64"/>
      <c r="G116" s="64"/>
      <c r="H116" s="64"/>
      <c r="I116" s="64"/>
      <c r="J116" s="80"/>
    </row>
    <row r="117" customFormat="false" ht="21.75" hidden="false" customHeight="true" outlineLevel="0" collapsed="false">
      <c r="A117" s="62" t="s">
        <v>61</v>
      </c>
      <c r="B117" s="64" t="s">
        <v>146</v>
      </c>
      <c r="C117" s="64"/>
      <c r="D117" s="64"/>
      <c r="E117" s="64"/>
      <c r="F117" s="64"/>
      <c r="G117" s="64"/>
      <c r="H117" s="64"/>
      <c r="I117" s="64"/>
      <c r="J117" s="80"/>
    </row>
    <row r="118" customFormat="false" ht="21" hidden="false" customHeight="true" outlineLevel="0" collapsed="false">
      <c r="A118" s="62" t="s">
        <v>70</v>
      </c>
      <c r="B118" s="64" t="s">
        <v>147</v>
      </c>
      <c r="C118" s="64"/>
      <c r="D118" s="64"/>
      <c r="E118" s="64"/>
      <c r="F118" s="64"/>
      <c r="G118" s="64"/>
      <c r="H118" s="64"/>
      <c r="I118" s="64"/>
      <c r="J118" s="80"/>
    </row>
    <row r="119" customFormat="false" ht="19.5" hidden="false" customHeight="true" outlineLevel="0" collapsed="false">
      <c r="A119" s="62" t="s">
        <v>78</v>
      </c>
      <c r="B119" s="64" t="s">
        <v>148</v>
      </c>
      <c r="C119" s="64"/>
      <c r="D119" s="64"/>
      <c r="E119" s="64"/>
      <c r="F119" s="64"/>
      <c r="G119" s="64"/>
      <c r="H119" s="64"/>
      <c r="I119" s="64"/>
      <c r="J119" s="80"/>
    </row>
    <row r="120" customFormat="false" ht="25.5" hidden="false" customHeight="true" outlineLevel="0" collapsed="false">
      <c r="A120" s="62" t="s">
        <v>80</v>
      </c>
      <c r="B120" s="64" t="s">
        <v>149</v>
      </c>
      <c r="C120" s="64"/>
      <c r="D120" s="64"/>
      <c r="E120" s="64"/>
      <c r="F120" s="64"/>
      <c r="G120" s="64"/>
      <c r="H120" s="64"/>
      <c r="I120" s="64"/>
      <c r="J120" s="80"/>
    </row>
    <row r="121" customFormat="false" ht="20.25" hidden="false" customHeight="true" outlineLevel="0" collapsed="false">
      <c r="A121" s="77" t="s">
        <v>150</v>
      </c>
      <c r="B121" s="77"/>
      <c r="C121" s="77"/>
      <c r="D121" s="77"/>
      <c r="E121" s="77"/>
      <c r="F121" s="77"/>
      <c r="G121" s="77"/>
      <c r="H121" s="77"/>
      <c r="I121" s="77"/>
      <c r="J121" s="78"/>
    </row>
    <row r="122" customFormat="false" ht="20.25" hidden="false" customHeight="true" outlineLevel="0" collapsed="false">
      <c r="A122" s="62" t="s">
        <v>82</v>
      </c>
      <c r="B122" s="64" t="s">
        <v>151</v>
      </c>
      <c r="C122" s="64"/>
      <c r="D122" s="64"/>
      <c r="E122" s="64"/>
      <c r="F122" s="64"/>
      <c r="G122" s="64"/>
      <c r="H122" s="64"/>
      <c r="I122" s="64"/>
      <c r="J122" s="80"/>
    </row>
    <row r="123" customFormat="false" ht="20.25" hidden="false" customHeight="true" outlineLevel="0" collapsed="false">
      <c r="A123" s="77" t="s">
        <v>152</v>
      </c>
      <c r="B123" s="77"/>
      <c r="C123" s="77"/>
      <c r="D123" s="77"/>
      <c r="E123" s="77"/>
      <c r="F123" s="77"/>
      <c r="G123" s="77"/>
      <c r="H123" s="77"/>
      <c r="I123" s="77"/>
      <c r="J123" s="78"/>
    </row>
    <row r="124" customFormat="false" ht="20.25" hidden="false" customHeight="true" outlineLevel="0" collapsed="false">
      <c r="A124" s="31"/>
      <c r="B124" s="31"/>
      <c r="C124" s="31"/>
      <c r="D124" s="31"/>
      <c r="E124" s="31"/>
      <c r="F124" s="31"/>
      <c r="G124" s="31"/>
      <c r="H124" s="31"/>
      <c r="I124" s="31"/>
      <c r="J124" s="31"/>
    </row>
    <row r="125" customFormat="false" ht="20.25" hidden="false" customHeight="true" outlineLevel="0" collapsed="false">
      <c r="A125" s="287" t="s">
        <v>234</v>
      </c>
      <c r="B125" s="287"/>
      <c r="C125" s="287"/>
      <c r="D125" s="287"/>
      <c r="E125" s="287"/>
      <c r="F125" s="287"/>
      <c r="G125" s="287"/>
      <c r="H125" s="287"/>
      <c r="I125" s="287"/>
      <c r="J125" s="287"/>
    </row>
    <row r="126" customFormat="false" ht="15" hidden="false" customHeight="false" outlineLevel="0" collapsed="false">
      <c r="A126" s="288"/>
      <c r="B126" s="288"/>
      <c r="C126" s="288"/>
      <c r="D126" s="288"/>
      <c r="E126" s="288"/>
      <c r="F126" s="288"/>
      <c r="G126" s="288"/>
      <c r="H126" s="288"/>
      <c r="I126" s="288"/>
      <c r="J126" s="288"/>
    </row>
    <row r="127" customFormat="false" ht="28.5" hidden="false" customHeight="true" outlineLevel="0" collapsed="false">
      <c r="A127" s="289" t="s">
        <v>235</v>
      </c>
      <c r="B127" s="289"/>
      <c r="C127" s="289"/>
      <c r="D127" s="289"/>
      <c r="E127" s="290" t="s">
        <v>236</v>
      </c>
      <c r="F127" s="290"/>
      <c r="G127" s="290" t="s">
        <v>237</v>
      </c>
      <c r="H127" s="290"/>
      <c r="I127" s="290"/>
      <c r="J127" s="290"/>
    </row>
    <row r="128" customFormat="false" ht="21" hidden="false" customHeight="true" outlineLevel="0" collapsed="false">
      <c r="A128" s="291"/>
      <c r="B128" s="291"/>
      <c r="C128" s="291"/>
      <c r="D128" s="291"/>
      <c r="E128" s="291"/>
      <c r="F128" s="291"/>
      <c r="G128" s="291"/>
      <c r="H128" s="291"/>
      <c r="I128" s="291"/>
      <c r="J128" s="291"/>
    </row>
  </sheetData>
  <mergeCells count="135">
    <mergeCell ref="A1:J1"/>
    <mergeCell ref="A2:J2"/>
    <mergeCell ref="A3:J3"/>
    <mergeCell ref="A4:J4"/>
    <mergeCell ref="A6:C6"/>
    <mergeCell ref="D6:F6"/>
    <mergeCell ref="A7:C7"/>
    <mergeCell ref="D7:F7"/>
    <mergeCell ref="A8:D8"/>
    <mergeCell ref="E8:F8"/>
    <mergeCell ref="D9:E9"/>
    <mergeCell ref="G10:I10"/>
    <mergeCell ref="A11:C11"/>
    <mergeCell ref="D11:E11"/>
    <mergeCell ref="G11:I11"/>
    <mergeCell ref="A12:C12"/>
    <mergeCell ref="D12:E12"/>
    <mergeCell ref="A13:C13"/>
    <mergeCell ref="D13:E13"/>
    <mergeCell ref="A14:B14"/>
    <mergeCell ref="D14:E14"/>
    <mergeCell ref="G15:I15"/>
    <mergeCell ref="A16:J16"/>
    <mergeCell ref="A17:J17"/>
    <mergeCell ref="A18:J18"/>
    <mergeCell ref="B20:I20"/>
    <mergeCell ref="B21:I21"/>
    <mergeCell ref="B22:I22"/>
    <mergeCell ref="A23:J23"/>
    <mergeCell ref="B24:G24"/>
    <mergeCell ref="B25:H25"/>
    <mergeCell ref="B26:G26"/>
    <mergeCell ref="B27:H27"/>
    <mergeCell ref="A28:J28"/>
    <mergeCell ref="A29:J29"/>
    <mergeCell ref="B30:I30"/>
    <mergeCell ref="B31:I31"/>
    <mergeCell ref="B32:I32"/>
    <mergeCell ref="A33:I33"/>
    <mergeCell ref="B34:I34"/>
    <mergeCell ref="A35:I35"/>
    <mergeCell ref="A36:J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A46:G46"/>
    <mergeCell ref="A47:J47"/>
    <mergeCell ref="B48:I48"/>
    <mergeCell ref="B49:I49"/>
    <mergeCell ref="B50:I50"/>
    <mergeCell ref="B51:I51"/>
    <mergeCell ref="B52:I52"/>
    <mergeCell ref="A53:I53"/>
    <mergeCell ref="A54:J54"/>
    <mergeCell ref="B55:I55"/>
    <mergeCell ref="B56:I56"/>
    <mergeCell ref="B57:I57"/>
    <mergeCell ref="B58:I58"/>
    <mergeCell ref="A59:I59"/>
    <mergeCell ref="A60:J60"/>
    <mergeCell ref="B61:G61"/>
    <mergeCell ref="B62:G62"/>
    <mergeCell ref="B63:G63"/>
    <mergeCell ref="B64:G64"/>
    <mergeCell ref="B65:G65"/>
    <mergeCell ref="B66:G66"/>
    <mergeCell ref="B67:G67"/>
    <mergeCell ref="A68:G68"/>
    <mergeCell ref="A69:J69"/>
    <mergeCell ref="A70:J70"/>
    <mergeCell ref="B71:I71"/>
    <mergeCell ref="B72:I72"/>
    <mergeCell ref="B73:I73"/>
    <mergeCell ref="B75:I75"/>
    <mergeCell ref="B77:I77"/>
    <mergeCell ref="A78:I78"/>
    <mergeCell ref="B79:I79"/>
    <mergeCell ref="B80:I80"/>
    <mergeCell ref="A81:I81"/>
    <mergeCell ref="A82:I82"/>
    <mergeCell ref="A83:J83"/>
    <mergeCell ref="B84:I84"/>
    <mergeCell ref="B85:I85"/>
    <mergeCell ref="A86:I86"/>
    <mergeCell ref="A87:J87"/>
    <mergeCell ref="B88:I88"/>
    <mergeCell ref="B89:I89"/>
    <mergeCell ref="B90:I90"/>
    <mergeCell ref="A91:I91"/>
    <mergeCell ref="A92:J92"/>
    <mergeCell ref="B93:I93"/>
    <mergeCell ref="B94:I94"/>
    <mergeCell ref="B95:I95"/>
    <mergeCell ref="B96:I96"/>
    <mergeCell ref="B97:I97"/>
    <mergeCell ref="A98:I98"/>
    <mergeCell ref="A99:J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A113:G113"/>
    <mergeCell ref="A114:J114"/>
    <mergeCell ref="B115:I115"/>
    <mergeCell ref="B116:I116"/>
    <mergeCell ref="B117:I117"/>
    <mergeCell ref="B118:I118"/>
    <mergeCell ref="B119:I119"/>
    <mergeCell ref="B120:I120"/>
    <mergeCell ref="A121:I121"/>
    <mergeCell ref="B122:I122"/>
    <mergeCell ref="A123:I123"/>
    <mergeCell ref="A125:J125"/>
    <mergeCell ref="A126:J126"/>
    <mergeCell ref="A127:D127"/>
    <mergeCell ref="E127:F127"/>
    <mergeCell ref="G127:J127"/>
    <mergeCell ref="A128:D128"/>
    <mergeCell ref="E128:F128"/>
    <mergeCell ref="G128:J128"/>
  </mergeCell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XXII do Edital&amp;R&amp;"Times New Roman,Normal"&amp;11&amp;P/&amp;N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1813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2019-11-26T08:42:16Z</dcterms:created>
  <dc:creator>pa</dc:creator>
  <dc:description/>
  <dc:language>pt-BR</dc:language>
  <cp:lastModifiedBy>Rosangela Costa Rodrigues</cp:lastModifiedBy>
  <cp:lastPrinted>2023-11-29T16:22:53Z</cp:lastPrinted>
  <dcterms:modified xsi:type="dcterms:W3CDTF">2023-11-29T16:56:14Z</dcterms:modified>
  <cp:revision>339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