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9" activeTab="9"/>
  </bookViews>
  <sheets>
    <sheet name="Engenheiro Civil ou Arq HE" sheetId="1" state="hidden" r:id="rId3"/>
    <sheet name="Oficial de Man. Predial HE" sheetId="2" state="hidden" r:id="rId4"/>
    <sheet name="Servente de Obras HE" sheetId="3" state="hidden" r:id="rId5"/>
    <sheet name="2019" sheetId="4" state="hidden" r:id="rId6"/>
    <sheet name="2020" sheetId="5" state="hidden" r:id="rId7"/>
    <sheet name="2021" sheetId="6" state="hidden" r:id="rId8"/>
    <sheet name="2022" sheetId="7" state="hidden" r:id="rId9"/>
    <sheet name="2023" sheetId="8" state="hidden" r:id="rId10"/>
    <sheet name="Horas Extras - Histórico" sheetId="9" state="hidden" r:id="rId11"/>
    <sheet name="Horas Extras - Custo" sheetId="10" state="visible" r:id="rId12"/>
  </sheets>
  <definedNames>
    <definedName function="false" hidden="true" localSheetId="3" name="_xlnm._FilterDatabase" vbProcedure="false">'2019'!$B$4:$Z$13</definedName>
    <definedName function="false" hidden="true" localSheetId="4" name="_xlnm._FilterDatabase" vbProcedure="false">'2020'!$B$3:$Z$11</definedName>
    <definedName function="false" hidden="true" localSheetId="5" name="_xlnm._FilterDatabase" vbProcedure="false">'2021'!$B$3:$Z$11</definedName>
    <definedName function="false" hidden="true" localSheetId="6" name="_xlnm._FilterDatabase" vbProcedure="false">'2022'!$B$3:$Z$11</definedName>
    <definedName function="false" hidden="true" localSheetId="7" name="_xlnm._FilterDatabase" vbProcedure="false">'2023'!$B$3:$Z$11</definedName>
    <definedName function="false" hidden="false" localSheetId="0" name="_xlnm.Print_Area" vbProcedure="false">'Engenheiro Civil ou Arq HE'!$A$1:$I$114</definedName>
    <definedName function="false" hidden="false" localSheetId="0" name="_xlnm.Print_Titles" vbProcedure="false">'Engenheiro Civil ou Arq HE'!$1:$12</definedName>
    <definedName function="false" hidden="false" localSheetId="9" name="_xlnm.Print_Area" vbProcedure="false">'Horas Extras - Custo'!$A$1:$E$19</definedName>
    <definedName function="false" hidden="false" localSheetId="1" name="_xlnm.Print_Area" vbProcedure="false">'Oficial de Man. Predial HE'!$A$1:$I$114</definedName>
    <definedName function="false" hidden="false" localSheetId="1" name="_xlnm.Print_Titles" vbProcedure="false">'Oficial de Man. Predial HE'!$1:$12</definedName>
    <definedName function="false" hidden="false" localSheetId="2" name="_xlnm.Print_Area" vbProcedure="false">'Servente de Obras HE'!$A$1:$I$114</definedName>
    <definedName function="false" hidden="false" localSheetId="2" name="_xlnm.Print_Titles" vbProcedure="false">'Servente de Obras HE'!$1:$12</definedName>
    <definedName function="false" hidden="false" localSheetId="0" name="Excel_BuiltIn_Print_Area" vbProcedure="false">#REF!</definedName>
    <definedName function="false" hidden="false" localSheetId="0" name="Print_Area_0" vbProcedure="false">'Engenheiro Civil ou Arq HE'!$A$1:$I$116</definedName>
    <definedName function="false" hidden="false" localSheetId="0" name="Print_Titles_0" vbProcedure="false">'Engenheiro Civil ou Arq HE'!$1:$12</definedName>
    <definedName function="false" hidden="false" localSheetId="1" name="Excel_BuiltIn_Print_Area" vbProcedure="false">#REF!</definedName>
    <definedName function="false" hidden="false" localSheetId="1" name="Print_Area_0" vbProcedure="false">'Oficial de Man. Predial HE'!$A$1:$I$116</definedName>
    <definedName function="false" hidden="false" localSheetId="1" name="Print_Titles_0" vbProcedure="false">'Oficial de Man. Predial HE'!$1:$12</definedName>
    <definedName function="false" hidden="false" localSheetId="2" name="Excel_BuiltIn_Print_Area" vbProcedure="false">#REF!</definedName>
    <definedName function="false" hidden="false" localSheetId="2" name="Print_Area_0" vbProcedure="false">'Servente de Obras HE'!$A$1:$I$114</definedName>
    <definedName function="false" hidden="false" localSheetId="2" name="Print_Titles_0" vbProcedure="false">'Servente de Obras HE'!$1:$12</definedName>
    <definedName function="false" hidden="false" localSheetId="9" name="Print_Area_0" vbProcedure="false">'Horas Extras - Custo'!$A$1:$C$18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<sst xmlns="http://schemas.openxmlformats.org/spreadsheetml/2006/main" count="733" uniqueCount="222">
  <si>
    <t xml:space="preserve">PLANILHA DE REFERÊNCIA DE FORMAÇÃO DE PREÇOS DE MÃO DE OBRA - SERVIÇOS EXTRAORDINÁRIOS </t>
  </si>
  <si>
    <t xml:space="preserve">OFICIAL DE MANUTENÇÃO PREDIAL (CBO: 5143-25)</t>
  </si>
  <si>
    <t xml:space="preserve">Lei 14.633/2023 - Define o valor do salário mínimo</t>
  </si>
  <si>
    <t xml:space="preserve">Nº de meses de execução:</t>
  </si>
  <si>
    <t xml:space="preserve">12 meses</t>
  </si>
  <si>
    <t xml:space="preserve">Unidade de Medida:</t>
  </si>
  <si>
    <t xml:space="preserve">Posto</t>
  </si>
  <si>
    <t xml:space="preserve">MÃO-DE-OBRA</t>
  </si>
  <si>
    <t xml:space="preserve">MÃO-DE-OBRA VINCULADA À EXECUÇÃO CONTRATUAL</t>
  </si>
  <si>
    <t xml:space="preserve">Dados complementares para composição dos custos referentes à mão-de-obra</t>
  </si>
  <si>
    <t xml:space="preserve">Tipo de serviço (mesmo serviço com características distintas)</t>
  </si>
  <si>
    <t xml:space="preserve">Manutenção Predial</t>
  </si>
  <si>
    <t xml:space="preserve">Salário Normativo da categoria profissional</t>
  </si>
  <si>
    <t xml:space="preserve">Categoria profissional (vinculada à execução contratual)</t>
  </si>
  <si>
    <t xml:space="preserve">Ind. Constr. Civil</t>
  </si>
  <si>
    <t xml:space="preserve">Data base da categoria (dd/mm/aaaa)</t>
  </si>
  <si>
    <t xml:space="preserve">Janeiro</t>
  </si>
  <si>
    <t xml:space="preserve">MÓDULO 1: Composição de remuneração</t>
  </si>
  <si>
    <t xml:space="preserve">Composição da remuneração</t>
  </si>
  <si>
    <t xml:space="preserve">%</t>
  </si>
  <si>
    <t xml:space="preserve">Valor (R$)</t>
  </si>
  <si>
    <t xml:space="preserve">A</t>
  </si>
  <si>
    <t xml:space="preserve">Salário Base</t>
  </si>
  <si>
    <t xml:space="preserve">B</t>
  </si>
  <si>
    <t xml:space="preserve">Adicional de Periculosidade</t>
  </si>
  <si>
    <t xml:space="preserve">Total da Remuneração</t>
  </si>
  <si>
    <t xml:space="preserve">MÓDULO 2: Benefícios mensais e diários</t>
  </si>
  <si>
    <t xml:space="preserve">Benefícios mensais e diários</t>
  </si>
  <si>
    <t xml:space="preserve">Transporte (Coletivo Caruaru)</t>
  </si>
  <si>
    <t xml:space="preserve">Auxílio alimentação (vales, cestas básicas etc)</t>
  </si>
  <si>
    <t xml:space="preserve">C</t>
  </si>
  <si>
    <t xml:space="preserve">Seguro de vida</t>
  </si>
  <si>
    <t xml:space="preserve">D</t>
  </si>
  <si>
    <t xml:space="preserve">Auxílio Creche</t>
  </si>
  <si>
    <t xml:space="preserve">Total de benefícios mensais e diários</t>
  </si>
  <si>
    <t xml:space="preserve">MÓDULO 3: Insumos diversos</t>
  </si>
  <si>
    <t xml:space="preserve">Insumos diversos</t>
  </si>
  <si>
    <t xml:space="preserve">Uniformes</t>
  </si>
  <si>
    <t xml:space="preserve">Equipamentos de Proteção Individual (E.P.I.s)</t>
  </si>
  <si>
    <t xml:space="preserve">Ferramentas</t>
  </si>
  <si>
    <t xml:space="preserve">Total de insumos diversos</t>
  </si>
  <si>
    <t xml:space="preserve">MÓDULO 4: Encargos sociais e trabalhistas</t>
  </si>
  <si>
    <t xml:space="preserve">Submódulo 4.1 - Encargos previdenciários e FGTS</t>
  </si>
  <si>
    <t xml:space="preserve">4.1</t>
  </si>
  <si>
    <t xml:space="preserve">Encargos previdenciários e FGTS</t>
  </si>
  <si>
    <t xml:space="preserve">INSS</t>
  </si>
  <si>
    <t xml:space="preserve">SESI  ou SESC</t>
  </si>
  <si>
    <t xml:space="preserve">SENAI ou SENAC</t>
  </si>
  <si>
    <t xml:space="preserve">INCRA</t>
  </si>
  <si>
    <t xml:space="preserve">E</t>
  </si>
  <si>
    <t xml:space="preserve">Salário Educação</t>
  </si>
  <si>
    <t xml:space="preserve">F</t>
  </si>
  <si>
    <t xml:space="preserve">FGTS</t>
  </si>
  <si>
    <t xml:space="preserve">G</t>
  </si>
  <si>
    <t xml:space="preserve">RAT X FAP</t>
  </si>
  <si>
    <t xml:space="preserve">H</t>
  </si>
  <si>
    <t xml:space="preserve">SEBRAE</t>
  </si>
  <si>
    <t xml:space="preserve">TOTAL</t>
  </si>
  <si>
    <t xml:space="preserve">Submódulo 4.2 - 13º Salário e adicional de férias</t>
  </si>
  <si>
    <t xml:space="preserve">4.2</t>
  </si>
  <si>
    <t xml:space="preserve">13º Salário e adicional de férias</t>
  </si>
  <si>
    <t xml:space="preserve">13º Salário</t>
  </si>
  <si>
    <t xml:space="preserve">Adicional de férias</t>
  </si>
  <si>
    <t xml:space="preserve">Subtotal</t>
  </si>
  <si>
    <t xml:space="preserve">Incidência do submódulo 4.1 sobre o 13º salário e adicional de férias</t>
  </si>
  <si>
    <t xml:space="preserve">Submódulo 4.3 - Afastamento maternidade</t>
  </si>
  <si>
    <t xml:space="preserve">4.3</t>
  </si>
  <si>
    <t xml:space="preserve">Afastamento maternidade</t>
  </si>
  <si>
    <t xml:space="preserve">Incidência do submódulo 4.1 sobre o afastamento maternidade</t>
  </si>
  <si>
    <t xml:space="preserve">B.1</t>
  </si>
  <si>
    <t xml:space="preserve">Incidência do submódulo 4.1 sobre a remuneração e 13º salário recebidos pelo substituto durante os 120 dias de licença-maternidade</t>
  </si>
  <si>
    <t xml:space="preserve">Submódulo 4.4 - Provisão para rescisão</t>
  </si>
  <si>
    <t xml:space="preserve">4.4</t>
  </si>
  <si>
    <t xml:space="preserve">Provisão para rescisão</t>
  </si>
  <si>
    <t xml:space="preserve">Aviso prévio indenizado</t>
  </si>
  <si>
    <t xml:space="preserve">Incidência do FGTS sobre aviso prévio indenizado</t>
  </si>
  <si>
    <t xml:space="preserve">Multa do FGTS  e CS do aviso prévio indenizado</t>
  </si>
  <si>
    <t xml:space="preserve">Contribuição Social</t>
  </si>
  <si>
    <t xml:space="preserve">Aviso prévio trabalhado</t>
  </si>
  <si>
    <t xml:space="preserve">Incidência do submódulo 4.1 sobre aviso prévio trabalhado</t>
  </si>
  <si>
    <t xml:space="preserve">Multa do FGTS e CS do aviso prévio trabalhado</t>
  </si>
  <si>
    <t xml:space="preserve">Submódulo 4.5 - Composição do custo de reposição do profissional ausente</t>
  </si>
  <si>
    <t xml:space="preserve">4.5</t>
  </si>
  <si>
    <t xml:space="preserve">Composição do custo de reposição do profisisonal ausente</t>
  </si>
  <si>
    <t xml:space="preserve">Férias</t>
  </si>
  <si>
    <t xml:space="preserve">Ausência por doença</t>
  </si>
  <si>
    <t xml:space="preserve">Licença paternidade</t>
  </si>
  <si>
    <t xml:space="preserve">Ausências legais</t>
  </si>
  <si>
    <t xml:space="preserve">Ausência por acidente de trabalho</t>
  </si>
  <si>
    <t xml:space="preserve">Incidência do submódulo 4.1 sobre custo de reposição</t>
  </si>
  <si>
    <t xml:space="preserve">Quadro Resumo - Módulo 4 - Encargos sociais e trabalhistas</t>
  </si>
  <si>
    <t xml:space="preserve">Módulo 4 - Encargos sociais e trabalhistas</t>
  </si>
  <si>
    <t xml:space="preserve">13º salário</t>
  </si>
  <si>
    <t xml:space="preserve">Custo de rescisão</t>
  </si>
  <si>
    <t xml:space="preserve">Custo de reposição do profissional ausente</t>
  </si>
  <si>
    <t xml:space="preserve">MÓDULO 5: Custos indiretos, tributos e lucro</t>
  </si>
  <si>
    <t xml:space="preserve">Custos indiretos, tributos e lucro</t>
  </si>
  <si>
    <t xml:space="preserve">Custos indiretos</t>
  </si>
  <si>
    <t xml:space="preserve">Tributos</t>
  </si>
  <si>
    <t xml:space="preserve">Coeficiente</t>
  </si>
  <si>
    <t xml:space="preserve">Base de cálculo dos tributos</t>
  </si>
  <si>
    <t xml:space="preserve">B.1. Tributos Federais (especificar)</t>
  </si>
  <si>
    <t xml:space="preserve">PIS</t>
  </si>
  <si>
    <t xml:space="preserve">COFINS</t>
  </si>
  <si>
    <t xml:space="preserve">B.2. Tributos Municipais (especificar)</t>
  </si>
  <si>
    <t xml:space="preserve">ISS</t>
  </si>
  <si>
    <t xml:space="preserve">INSS DESONERAÇÃO</t>
  </si>
  <si>
    <t xml:space="preserve">Lucro</t>
  </si>
  <si>
    <t xml:space="preserve">Base de cálculo para o lucro</t>
  </si>
  <si>
    <t xml:space="preserve">QUADRO 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</si>
  <si>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</si>
  <si>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</si>
  <si>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Benefícios Mensais e Diários</t>
  </si>
  <si>
    <t xml:space="preserve">Módulo 3 - Insumos Diversos (uniforme, materiais, equipamentos e outros)</t>
  </si>
  <si>
    <t xml:space="preserve">Subtotal (A+B+C+D)</t>
  </si>
  <si>
    <t xml:space="preserve">Módulo 5 - Custos indiretos, tributos e lucro</t>
  </si>
  <si>
    <t xml:space="preserve">VALOR TOTAL POR EMPREGADO</t>
  </si>
  <si>
    <t xml:space="preserve">VALORES – SERVIÇO EXTRAORDINÁRIO</t>
  </si>
  <si>
    <t xml:space="preserve">Valor do Homem-Hora (R$)</t>
  </si>
  <si>
    <t xml:space="preserve">Homem-Hora a 70%</t>
  </si>
  <si>
    <t xml:space="preserve">Homem-Hora a 100%</t>
  </si>
  <si>
    <t xml:space="preserve">Quantidade de horas extras</t>
  </si>
  <si>
    <t xml:space="preserve">CUSTO MENSAL COM HORAS EXTRAS</t>
  </si>
  <si>
    <t xml:space="preserve">Homologado em Convenção Coletiva de Trabalho em</t>
  </si>
  <si>
    <t xml:space="preserve">1ª de maio</t>
  </si>
  <si>
    <t xml:space="preserve">PLANILHA DE REFERÊNCIA DE FORMAÇÃO DE PREÇOS DE MÃO DE OBRA - SERVIÇOS EXTRAORDINÁRIOS</t>
  </si>
  <si>
    <t xml:space="preserve">SERVENTE DE OBRAS (CBO: 7170-20)</t>
  </si>
  <si>
    <t xml:space="preserve">Homologado em Convenção Coletiva de Trabalho em:</t>
  </si>
  <si>
    <t xml:space="preserve">1º de maio</t>
  </si>
  <si>
    <t xml:space="preserve">Transporte (Coletivo Caruaru))</t>
  </si>
  <si>
    <t xml:space="preserve">HISTÓRICO QUANTIDADES DE HORAS EXTRAS REALIZADAS 2019 - 2022</t>
  </si>
  <si>
    <t xml:space="preserve">JAN_2019</t>
  </si>
  <si>
    <t xml:space="preserve">FEV_2019</t>
  </si>
  <si>
    <t xml:space="preserve">MAR_2019</t>
  </si>
  <si>
    <t xml:space="preserve">ABR 2019</t>
  </si>
  <si>
    <t xml:space="preserve">MAI_2019</t>
  </si>
  <si>
    <t xml:space="preserve">JUN_2019</t>
  </si>
  <si>
    <t xml:space="preserve">JUL_2019</t>
  </si>
  <si>
    <t xml:space="preserve">AGO_2019</t>
  </si>
  <si>
    <t xml:space="preserve">SET_2019</t>
  </si>
  <si>
    <t xml:space="preserve">OUT_2019</t>
  </si>
  <si>
    <t xml:space="preserve">NOV_2019</t>
  </si>
  <si>
    <t xml:space="preserve">DEZ_2019</t>
  </si>
  <si>
    <t xml:space="preserve">TOTAL_2019</t>
  </si>
  <si>
    <t xml:space="preserve">Engenheiro</t>
  </si>
  <si>
    <t xml:space="preserve">TOTAL - ENGENHEIRO</t>
  </si>
  <si>
    <t xml:space="preserve">Oficial de Manutenção - 1</t>
  </si>
  <si>
    <t xml:space="preserve">Oficial de Manutenção - 2</t>
  </si>
  <si>
    <t xml:space="preserve">Oficial de Manutenção - 3</t>
  </si>
  <si>
    <t xml:space="preserve">TOTAL - OFICIAL</t>
  </si>
  <si>
    <t xml:space="preserve">Sevente de Obras - 1</t>
  </si>
  <si>
    <t xml:space="preserve">Servente de Obras - 2</t>
  </si>
  <si>
    <t xml:space="preserve">TOTAL - SERVENTE</t>
  </si>
  <si>
    <t xml:space="preserve">Auxiliar  Administrativo </t>
  </si>
  <si>
    <t xml:space="preserve">TOTAL - ADMINISTRATIVO</t>
  </si>
  <si>
    <t xml:space="preserve">JAN_2020</t>
  </si>
  <si>
    <t xml:space="preserve">FEV_2020</t>
  </si>
  <si>
    <t xml:space="preserve">MAR_2020</t>
  </si>
  <si>
    <t xml:space="preserve">ABR 2020</t>
  </si>
  <si>
    <t xml:space="preserve">MAI_2020</t>
  </si>
  <si>
    <t xml:space="preserve">JUN_2020</t>
  </si>
  <si>
    <t xml:space="preserve">JUL_2020</t>
  </si>
  <si>
    <t xml:space="preserve">AGO_2020</t>
  </si>
  <si>
    <t xml:space="preserve">SET_2020</t>
  </si>
  <si>
    <t xml:space="preserve">OUT_2020</t>
  </si>
  <si>
    <t xml:space="preserve">NOV_2020</t>
  </si>
  <si>
    <t xml:space="preserve">DEZ_2020</t>
  </si>
  <si>
    <t xml:space="preserve">TOTAL_2020</t>
  </si>
  <si>
    <t xml:space="preserve">JAN_2021</t>
  </si>
  <si>
    <t xml:space="preserve">FEV_2021</t>
  </si>
  <si>
    <t xml:space="preserve">MAR_2021</t>
  </si>
  <si>
    <t xml:space="preserve">ABR 2021</t>
  </si>
  <si>
    <t xml:space="preserve">MAI_2021</t>
  </si>
  <si>
    <t xml:space="preserve">JUN_2021</t>
  </si>
  <si>
    <t xml:space="preserve">JUL_2021</t>
  </si>
  <si>
    <t xml:space="preserve">AGO_2021</t>
  </si>
  <si>
    <t xml:space="preserve">SET_2021</t>
  </si>
  <si>
    <t xml:space="preserve">OUT_2021</t>
  </si>
  <si>
    <t xml:space="preserve">NOV_2021</t>
  </si>
  <si>
    <t xml:space="preserve">DEZ_2021</t>
  </si>
  <si>
    <t xml:space="preserve">TOTAL_2021</t>
  </si>
  <si>
    <t xml:space="preserve">JAN_2022</t>
  </si>
  <si>
    <t xml:space="preserve">FEV_2022</t>
  </si>
  <si>
    <t xml:space="preserve">MAR_2022</t>
  </si>
  <si>
    <t xml:space="preserve">ABR 2022</t>
  </si>
  <si>
    <t xml:space="preserve">MAI_2022</t>
  </si>
  <si>
    <t xml:space="preserve">JUN_2022</t>
  </si>
  <si>
    <t xml:space="preserve">JUL_2022</t>
  </si>
  <si>
    <t xml:space="preserve">AGO_2022</t>
  </si>
  <si>
    <t xml:space="preserve">SET_2022</t>
  </si>
  <si>
    <t xml:space="preserve">OUT_2022</t>
  </si>
  <si>
    <t xml:space="preserve">NOV_2022</t>
  </si>
  <si>
    <t xml:space="preserve">DEZ_2022</t>
  </si>
  <si>
    <t xml:space="preserve">TOTAL_2022</t>
  </si>
  <si>
    <t xml:space="preserve">JAN_2023</t>
  </si>
  <si>
    <t xml:space="preserve">FEV_2023</t>
  </si>
  <si>
    <t xml:space="preserve">MAR_2023</t>
  </si>
  <si>
    <t xml:space="preserve">ABR 2023</t>
  </si>
  <si>
    <t xml:space="preserve">MAI_2023</t>
  </si>
  <si>
    <t xml:space="preserve">JUN_2023</t>
  </si>
  <si>
    <t xml:space="preserve">JUL_2023</t>
  </si>
  <si>
    <t xml:space="preserve">AGO_2023</t>
  </si>
  <si>
    <t xml:space="preserve">SET_2023</t>
  </si>
  <si>
    <t xml:space="preserve">OUT_2023</t>
  </si>
  <si>
    <t xml:space="preserve">NOV_2023</t>
  </si>
  <si>
    <t xml:space="preserve">DEZ_2023</t>
  </si>
  <si>
    <t xml:space="preserve">TOTAL_2023</t>
  </si>
  <si>
    <t xml:space="preserve">ANEXO VI</t>
  </si>
  <si>
    <t xml:space="preserve">PLANILHA ESTIMATIVA DE CUSTO COM HORAS EXTRAS</t>
  </si>
  <si>
    <t xml:space="preserve">A – ESTIMATIVA DE HORAS EXTRAORDINÁRIAS ANUAL – Sábados e Dias Úteis (70%)</t>
  </si>
  <si>
    <t xml:space="preserve">Categoria Profissional</t>
  </si>
  <si>
    <t xml:space="preserve">Quantidade</t>
  </si>
  <si>
    <t xml:space="preserve">Valor da hora extra</t>
  </si>
  <si>
    <t xml:space="preserve">Custo Total</t>
  </si>
  <si>
    <t xml:space="preserve">Engenheiro civil ou arquiteto</t>
  </si>
  <si>
    <t xml:space="preserve">Assistente Administrativo</t>
  </si>
  <si>
    <t xml:space="preserve">Oficial de Manutenção</t>
  </si>
  <si>
    <t xml:space="preserve">Servente de Obras</t>
  </si>
  <si>
    <t xml:space="preserve">-</t>
  </si>
  <si>
    <t xml:space="preserve">B – ESTIMATIVA DE HORAS EXTRAORDINÁRIAS ANUAL – Domingos e Feriados (100%)</t>
  </si>
  <si>
    <t xml:space="preserve">C - CUSTO ANUAL COM HORAS EXTRAS (A + B) (12 MESES)</t>
  </si>
  <si>
    <r>
      <rPr>
        <u val="single"/>
        <sz val="11"/>
        <color rgb="FFFF0000"/>
        <rFont val="Times New Roman"/>
        <family val="1"/>
        <charset val="1"/>
      </rPr>
      <t xml:space="preserve">Observação:</t>
    </r>
    <r>
      <rPr>
        <sz val="11"/>
        <color rgb="FFFF0000"/>
        <rFont val="Times New Roman"/>
        <family val="1"/>
        <charset val="1"/>
      </rPr>
      <t xml:space="preserve"> A quantidade de horas extras anual foi estimada com base no histórico das horas extras realizadas de agosto/2019 a agosto/2023, no CT 013/2019, para atendimento das demandas de manutenção, considerando-se o ano de eleições com maior quantidade de horas extras realizadas, com acréscimo de uma margem de 10%.</t>
    </r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</si>
</sst>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#,##0.00;[RED]#,##0.00"/>
    <numFmt numFmtId="169" formatCode="dd/mm/yy"/>
    <numFmt numFmtId="170" formatCode="@"/>
    <numFmt numFmtId="171" formatCode="#,##0;[RED]#,##0"/>
    <numFmt numFmtId="172" formatCode="&quot;R$ &quot;#,##0.00;[RED]&quot;R$ &quot;#,##0.00"/>
    <numFmt numFmtId="173" formatCode="#,##0.00"/>
    <numFmt numFmtId="174" formatCode="dd/mm/yy;@"/>
    <numFmt numFmtId="175" formatCode="0.00%"/>
    <numFmt numFmtId="176" formatCode="0.00"/>
    <numFmt numFmtId="177" formatCode="0.000%"/>
    <numFmt numFmtId="178" formatCode="#,##0.0000;[RED]#,##0.0000"/>
    <numFmt numFmtId="179" formatCode="[$R$-416]\ #,##0.00;[RED]\-[$R$-416]\ #,##0.00"/>
    <numFmt numFmtId="180" formatCode="[h]:mm:ss;@"/>
    <numFmt numFmtId="181" formatCode="&quot;R$ &quot;#,##0.00"/>
  </numFmts>
  <fonts count="2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0"/>
      <name val="Arial Narrow"/>
      <family val="2"/>
      <charset val="1"/>
    </font>
    <font>
      <b val="true"/>
      <u val="single"/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0"/>
      <name val="Arial Narrow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1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0"/>
      <color theme="1"/>
      <name val="Times New Roman"/>
      <family val="1"/>
      <charset val="1"/>
    </font>
    <font>
      <sz val="11"/>
      <name val="Times New Roman"/>
      <family val="1"/>
      <charset val="1"/>
    </font>
    <font>
      <sz val="11"/>
      <color theme="1"/>
      <name val="Times New Roman"/>
      <family val="1"/>
      <charset val="1"/>
    </font>
    <font>
      <b val="true"/>
      <sz val="11"/>
      <color theme="1"/>
      <name val="Times New Roman"/>
      <family val="1"/>
      <charset val="1"/>
    </font>
    <font>
      <b val="true"/>
      <sz val="12"/>
      <color theme="1"/>
      <name val="Calibri"/>
      <family val="2"/>
      <charset val="1"/>
    </font>
    <font>
      <b val="true"/>
      <u val="single"/>
      <sz val="12"/>
      <color theme="1"/>
      <name val="Calibri"/>
      <family val="2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u val="single"/>
      <sz val="11"/>
      <color rgb="FFFF0000"/>
      <name val="Times New Roman"/>
      <family val="1"/>
      <charset val="1"/>
    </font>
    <font>
      <sz val="11"/>
      <color rgb="FFFF0000"/>
      <name val="Times New Roman"/>
      <family val="1"/>
      <charset val="1"/>
    </font>
  </fonts>
  <fills count="17">
    <fill>
      <patternFill patternType="none"/>
    </fill>
    <fill>
      <patternFill patternType="gray125"/>
    </fill>
    <fill>
      <patternFill patternType="solid">
        <fgColor rgb="FFC0C0C0"/>
        <bgColor rgb="FFADB9CA"/>
      </patternFill>
    </fill>
    <fill>
      <patternFill patternType="solid">
        <fgColor rgb="FFCCFFFF"/>
        <bgColor rgb="FFE7E6E6"/>
      </patternFill>
    </fill>
    <fill>
      <patternFill patternType="solid">
        <fgColor rgb="FFCCCCFF"/>
        <bgColor rgb="FFBDD7EE"/>
      </patternFill>
    </fill>
    <fill>
      <patternFill patternType="solid">
        <fgColor rgb="FFFFCC00"/>
        <bgColor rgb="FFFFFF00"/>
      </patternFill>
    </fill>
    <fill>
      <patternFill patternType="solid">
        <fgColor rgb="FFFFCC99"/>
        <bgColor rgb="FFE7E6E6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E7E6E6"/>
      </patternFill>
    </fill>
    <fill>
      <patternFill patternType="solid">
        <fgColor rgb="FF969696"/>
        <bgColor rgb="FF808080"/>
      </patternFill>
    </fill>
    <fill>
      <patternFill patternType="solid">
        <fgColor theme="3" tint="0.5999"/>
        <bgColor rgb="FFC0C0C0"/>
      </patternFill>
    </fill>
    <fill>
      <patternFill patternType="solid">
        <fgColor theme="9" tint="0.3999"/>
        <bgColor rgb="FFC0C0C0"/>
      </patternFill>
    </fill>
    <fill>
      <patternFill patternType="solid">
        <fgColor rgb="FFB9B9FF"/>
        <bgColor rgb="FFB4C7E7"/>
      </patternFill>
    </fill>
    <fill>
      <patternFill patternType="solid">
        <fgColor theme="8" tint="0.5999"/>
        <bgColor rgb="FFCCCCFF"/>
      </patternFill>
    </fill>
    <fill>
      <patternFill patternType="solid">
        <fgColor theme="3" tint="0.7999"/>
        <bgColor rgb="FFE7E6E6"/>
      </patternFill>
    </fill>
    <fill>
      <patternFill patternType="solid">
        <fgColor theme="4" tint="0.5999"/>
        <bgColor rgb="FFBDD7EE"/>
      </patternFill>
    </fill>
    <fill>
      <patternFill patternType="solid">
        <fgColor theme="2"/>
        <bgColor rgb="FFD6DCE5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8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8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8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5" fontId="8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8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7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5" fontId="7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8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7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8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5" fontId="5" fillId="0" borderId="0" xfId="1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8" fillId="8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8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8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8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4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8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7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8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2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4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8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8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8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8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8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6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8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0" borderId="5" xfId="29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11" borderId="5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12" borderId="5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25" xfId="2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7" fillId="0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3" borderId="25" xfId="2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8" fillId="13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7" fillId="13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3" borderId="26" xfId="2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5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1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14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14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23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1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Excel " xfId="21"/>
    <cellStyle name="Normal 2" xfId="22"/>
    <cellStyle name="Normal 3" xfId="23"/>
    <cellStyle name="Porcentagem 2" xfId="24"/>
    <cellStyle name="TableStyleLight1" xfId="25"/>
    <cellStyle name="TableStyleLight1 2" xfId="26"/>
    <cellStyle name="Vírgula 2" xfId="27"/>
    <cellStyle name="Vírgula 3" xfId="28"/>
    <cellStyle name="Excel Built-in 0,0&#13;&#10;NA&#13;&#10;" xfId="29"/>
  </cellStyles>
  <dxfs count="5">
    <dxf>
      <fill>
        <patternFill patternType="solid">
          <fgColor rgb="FFA9D18E"/>
          <bgColor rgb="FF000000"/>
        </patternFill>
      </fill>
    </dxf>
    <dxf>
      <fill>
        <patternFill patternType="solid">
          <fgColor rgb="FFBDD7E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9B9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DB9CA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DD7EE"/>
      <rgbColor rgb="FFD6DCE5"/>
      <rgbColor rgb="FFFFFF99"/>
      <rgbColor rgb="FFB4C7E7"/>
      <rgbColor rgb="FFFF99CC"/>
      <rgbColor rgb="FFB9B9FF"/>
      <rgbColor rgb="FFFFCC99"/>
      <rgbColor rgb="FF3366FF"/>
      <rgbColor rgb="FF33CCCC"/>
      <rgbColor rgb="FFA9D18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65527"/>
  <sheetViews>
    <sheetView showFormulas="false" showGridLines="true" showRowColHeaders="true" showZeros="false" rightToLeft="false" tabSelected="false" showOutlineSymbols="true" defaultGridColor="true" view="normal" topLeftCell="A1" colorId="64" zoomScale="90" zoomScaleNormal="90" zoomScalePageLayoutView="100" workbookViewId="0">
      <pane xSplit="0" ySplit="12" topLeftCell="A13" activePane="bottomLeft" state="frozen"/>
      <selection pane="topLeft" activeCell="A1" activeCellId="0" sqref="A1"/>
      <selection pane="bottomLeft" activeCell="L15" activeCellId="0" sqref="L15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19.44"/>
    <col collapsed="false" customWidth="true" hidden="false" outlineLevel="0" max="7" min="2" style="1" width="8.88"/>
    <col collapsed="false" customWidth="true" hidden="false" outlineLevel="0" max="8" min="8" style="1" width="11.44"/>
    <col collapsed="false" customWidth="true" hidden="false" outlineLevel="0" max="9" min="9" style="1" width="24.11"/>
    <col collapsed="false" customWidth="true" hidden="false" outlineLevel="0" max="1021" min="10" style="1" width="8.88"/>
  </cols>
  <sheetData>
    <row r="1" s="1" customFormat="tru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true" ht="13.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true" ht="12.75" hidden="false" customHeight="true" outlineLevel="0" collapsed="false">
      <c r="A3" s="4" t="s">
        <v>2</v>
      </c>
      <c r="B3" s="4"/>
      <c r="C3" s="4"/>
      <c r="D3" s="4"/>
      <c r="E3" s="4"/>
      <c r="F3" s="5" t="n">
        <v>45047</v>
      </c>
      <c r="G3" s="5"/>
      <c r="H3" s="5"/>
      <c r="I3" s="6"/>
    </row>
    <row r="4" s="1" customFormat="true" ht="13.8" hidden="false" customHeight="false" outlineLevel="0" collapsed="false">
      <c r="A4" s="4" t="s">
        <v>3</v>
      </c>
      <c r="B4" s="4"/>
      <c r="C4" s="7" t="s">
        <v>4</v>
      </c>
      <c r="D4" s="7"/>
      <c r="E4" s="7"/>
      <c r="F4" s="7"/>
      <c r="G4" s="7"/>
      <c r="H4" s="7"/>
      <c r="I4" s="6"/>
    </row>
    <row r="5" s="1" customFormat="true" ht="13.8" hidden="false" customHeight="false" outlineLevel="0" collapsed="false">
      <c r="A5" s="4" t="s">
        <v>5</v>
      </c>
      <c r="B5" s="8" t="s">
        <v>6</v>
      </c>
      <c r="C5" s="8"/>
      <c r="D5" s="7"/>
      <c r="E5" s="7"/>
      <c r="F5" s="7"/>
      <c r="G5" s="7"/>
      <c r="H5" s="9"/>
      <c r="I5" s="6"/>
    </row>
    <row r="6" s="1" customFormat="true" ht="13.8" hidden="false" customHeight="false" outlineLevel="0" collapsed="false">
      <c r="A6" s="10" t="s">
        <v>7</v>
      </c>
      <c r="B6" s="10"/>
      <c r="C6" s="10"/>
      <c r="D6" s="10"/>
      <c r="E6" s="10"/>
      <c r="F6" s="10"/>
      <c r="G6" s="10"/>
      <c r="H6" s="10"/>
      <c r="I6" s="10"/>
    </row>
    <row r="7" s="1" customFormat="true" ht="13.8" hidden="false" customHeight="false" outlineLevel="0" collapsed="false">
      <c r="A7" s="11" t="s">
        <v>8</v>
      </c>
      <c r="B7" s="11"/>
      <c r="C7" s="11"/>
      <c r="D7" s="11"/>
      <c r="E7" s="11"/>
      <c r="F7" s="11"/>
      <c r="G7" s="11"/>
      <c r="H7" s="11"/>
      <c r="I7" s="11"/>
    </row>
    <row r="8" s="1" customFormat="true" ht="13.8" hidden="false" customHeight="false" outlineLevel="0" collapsed="false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="1" customFormat="true" ht="13.8" hidden="false" customHeight="false" outlineLevel="0" collapsed="false">
      <c r="A9" s="13" t="n">
        <v>1</v>
      </c>
      <c r="B9" s="14" t="s">
        <v>10</v>
      </c>
      <c r="C9" s="14"/>
      <c r="D9" s="14"/>
      <c r="E9" s="14"/>
      <c r="F9" s="14"/>
      <c r="G9" s="14"/>
      <c r="H9" s="14"/>
      <c r="I9" s="15" t="s">
        <v>11</v>
      </c>
    </row>
    <row r="10" s="1" customFormat="true" ht="13.8" hidden="false" customHeight="false" outlineLevel="0" collapsed="false">
      <c r="A10" s="13" t="n">
        <v>2</v>
      </c>
      <c r="B10" s="14" t="s">
        <v>12</v>
      </c>
      <c r="C10" s="14"/>
      <c r="D10" s="14"/>
      <c r="E10" s="14"/>
      <c r="F10" s="14"/>
      <c r="G10" s="14"/>
      <c r="H10" s="14"/>
      <c r="I10" s="16" t="n">
        <f aca="false">1320*8.5</f>
        <v>11220</v>
      </c>
    </row>
    <row r="11" s="1" customFormat="true" ht="13.8" hidden="false" customHeight="false" outlineLevel="0" collapsed="false">
      <c r="A11" s="13" t="n">
        <v>3</v>
      </c>
      <c r="B11" s="14" t="s">
        <v>13</v>
      </c>
      <c r="C11" s="14"/>
      <c r="D11" s="14"/>
      <c r="E11" s="14"/>
      <c r="F11" s="14"/>
      <c r="G11" s="14"/>
      <c r="H11" s="14"/>
      <c r="I11" s="17" t="s">
        <v>14</v>
      </c>
    </row>
    <row r="12" s="1" customFormat="true" ht="13.8" hidden="false" customHeight="false" outlineLevel="0" collapsed="false">
      <c r="A12" s="13" t="n">
        <v>4</v>
      </c>
      <c r="B12" s="14" t="s">
        <v>15</v>
      </c>
      <c r="C12" s="14"/>
      <c r="D12" s="14"/>
      <c r="E12" s="14"/>
      <c r="F12" s="14"/>
      <c r="G12" s="14"/>
      <c r="H12" s="14"/>
      <c r="I12" s="18" t="s">
        <v>16</v>
      </c>
    </row>
    <row r="13" s="1" customFormat="true" ht="13.8" hidden="false" customHeight="false" outlineLevel="0" collapsed="false">
      <c r="A13" s="12" t="s">
        <v>17</v>
      </c>
      <c r="B13" s="12"/>
      <c r="C13" s="12"/>
      <c r="D13" s="12"/>
      <c r="E13" s="12"/>
      <c r="F13" s="12"/>
      <c r="G13" s="12"/>
      <c r="H13" s="12"/>
      <c r="I13" s="12"/>
    </row>
    <row r="14" s="1" customFormat="true" ht="13.8" hidden="false" customHeight="false" outlineLevel="0" collapsed="false">
      <c r="A14" s="19" t="n">
        <v>1</v>
      </c>
      <c r="B14" s="20" t="s">
        <v>18</v>
      </c>
      <c r="C14" s="20"/>
      <c r="D14" s="20"/>
      <c r="E14" s="20"/>
      <c r="F14" s="20"/>
      <c r="G14" s="20"/>
      <c r="H14" s="21" t="s">
        <v>19</v>
      </c>
      <c r="I14" s="22" t="s">
        <v>20</v>
      </c>
    </row>
    <row r="15" s="1" customFormat="true" ht="13.8" hidden="false" customHeight="false" outlineLevel="0" collapsed="false">
      <c r="A15" s="13" t="s">
        <v>21</v>
      </c>
      <c r="B15" s="23" t="s">
        <v>22</v>
      </c>
      <c r="C15" s="23"/>
      <c r="D15" s="23"/>
      <c r="E15" s="23"/>
      <c r="F15" s="23"/>
      <c r="G15" s="23"/>
      <c r="H15" s="23"/>
      <c r="I15" s="16" t="n">
        <f aca="false">I10</f>
        <v>11220</v>
      </c>
    </row>
    <row r="16" s="1" customFormat="true" ht="13.8" hidden="false" customHeight="false" outlineLevel="0" collapsed="false">
      <c r="A16" s="13" t="s">
        <v>23</v>
      </c>
      <c r="B16" s="24" t="s">
        <v>24</v>
      </c>
      <c r="C16" s="24"/>
      <c r="D16" s="24"/>
      <c r="E16" s="24"/>
      <c r="F16" s="24"/>
      <c r="G16" s="24"/>
      <c r="H16" s="25" t="n">
        <v>0</v>
      </c>
      <c r="I16" s="16"/>
    </row>
    <row r="17" s="1" customFormat="true" ht="13.8" hidden="false" customHeight="false" outlineLevel="0" collapsed="false">
      <c r="A17" s="26"/>
      <c r="B17" s="27" t="s">
        <v>25</v>
      </c>
      <c r="C17" s="27"/>
      <c r="D17" s="27"/>
      <c r="E17" s="27"/>
      <c r="F17" s="27"/>
      <c r="G17" s="27"/>
      <c r="H17" s="27"/>
      <c r="I17" s="28" t="n">
        <f aca="false">SUM(I15:I16)</f>
        <v>11220</v>
      </c>
    </row>
    <row r="18" s="1" customFormat="true" ht="13.8" hidden="false" customHeight="false" outlineLevel="0" collapsed="false">
      <c r="A18" s="12" t="s">
        <v>26</v>
      </c>
      <c r="B18" s="12"/>
      <c r="C18" s="12"/>
      <c r="D18" s="12"/>
      <c r="E18" s="12"/>
      <c r="F18" s="12"/>
      <c r="G18" s="12"/>
      <c r="H18" s="12"/>
      <c r="I18" s="12"/>
    </row>
    <row r="19" s="1" customFormat="true" ht="13.8" hidden="false" customHeight="false" outlineLevel="0" collapsed="false">
      <c r="A19" s="19" t="n">
        <v>2</v>
      </c>
      <c r="B19" s="22" t="s">
        <v>27</v>
      </c>
      <c r="C19" s="22"/>
      <c r="D19" s="22"/>
      <c r="E19" s="22"/>
      <c r="F19" s="22"/>
      <c r="G19" s="22"/>
      <c r="H19" s="22"/>
      <c r="I19" s="22" t="s">
        <v>20</v>
      </c>
      <c r="L19" s="29"/>
    </row>
    <row r="20" s="1" customFormat="true" ht="13.8" hidden="false" customHeight="false" outlineLevel="0" collapsed="false">
      <c r="A20" s="13" t="s">
        <v>21</v>
      </c>
      <c r="B20" s="23" t="s">
        <v>28</v>
      </c>
      <c r="C20" s="23"/>
      <c r="D20" s="23"/>
      <c r="E20" s="23"/>
      <c r="F20" s="23"/>
      <c r="G20" s="23"/>
      <c r="H20" s="23"/>
      <c r="I20" s="30" t="n">
        <f aca="false">(3.15*2*4)</f>
        <v>25.2</v>
      </c>
    </row>
    <row r="21" s="1" customFormat="true" ht="13.8" hidden="false" customHeight="false" outlineLevel="0" collapsed="false">
      <c r="A21" s="13" t="s">
        <v>23</v>
      </c>
      <c r="B21" s="23" t="s">
        <v>29</v>
      </c>
      <c r="C21" s="23"/>
      <c r="D21" s="23"/>
      <c r="E21" s="23"/>
      <c r="F21" s="23"/>
      <c r="G21" s="23"/>
      <c r="H21" s="23"/>
      <c r="I21" s="30" t="n">
        <f aca="false">15.43*4</f>
        <v>61.72</v>
      </c>
    </row>
    <row r="22" s="1" customFormat="true" ht="13.8" hidden="false" customHeight="false" outlineLevel="0" collapsed="false">
      <c r="A22" s="31" t="s">
        <v>30</v>
      </c>
      <c r="B22" s="32" t="s">
        <v>31</v>
      </c>
      <c r="C22" s="32"/>
      <c r="D22" s="32"/>
      <c r="E22" s="32"/>
      <c r="F22" s="32"/>
      <c r="G22" s="32"/>
      <c r="H22" s="32"/>
      <c r="I22" s="30"/>
      <c r="L22" s="29"/>
    </row>
    <row r="23" s="1" customFormat="true" ht="13.8" hidden="false" customHeight="false" outlineLevel="0" collapsed="false">
      <c r="A23" s="31" t="s">
        <v>32</v>
      </c>
      <c r="B23" s="32" t="s">
        <v>33</v>
      </c>
      <c r="C23" s="32"/>
      <c r="D23" s="32"/>
      <c r="E23" s="32"/>
      <c r="F23" s="32"/>
      <c r="G23" s="32"/>
      <c r="H23" s="32"/>
      <c r="I23" s="33"/>
      <c r="L23" s="29"/>
    </row>
    <row r="24" s="1" customFormat="true" ht="13.8" hidden="false" customHeight="false" outlineLevel="0" collapsed="false">
      <c r="A24" s="26"/>
      <c r="B24" s="27" t="s">
        <v>34</v>
      </c>
      <c r="C24" s="27"/>
      <c r="D24" s="27"/>
      <c r="E24" s="27"/>
      <c r="F24" s="27"/>
      <c r="G24" s="27"/>
      <c r="H24" s="27"/>
      <c r="I24" s="34" t="n">
        <f aca="false">SUM(I20:I22)</f>
        <v>86.92</v>
      </c>
      <c r="L24" s="35"/>
    </row>
    <row r="25" s="1" customFormat="true" ht="13.8" hidden="false" customHeight="false" outlineLevel="0" collapsed="false">
      <c r="A25" s="12" t="s">
        <v>35</v>
      </c>
      <c r="B25" s="12"/>
      <c r="C25" s="12"/>
      <c r="D25" s="12"/>
      <c r="E25" s="12"/>
      <c r="F25" s="12"/>
      <c r="G25" s="12"/>
      <c r="H25" s="12"/>
      <c r="I25" s="12"/>
    </row>
    <row r="26" s="1" customFormat="true" ht="13.8" hidden="false" customHeight="false" outlineLevel="0" collapsed="false">
      <c r="A26" s="19" t="n">
        <v>3</v>
      </c>
      <c r="B26" s="36" t="s">
        <v>36</v>
      </c>
      <c r="C26" s="36"/>
      <c r="D26" s="36"/>
      <c r="E26" s="36"/>
      <c r="F26" s="36"/>
      <c r="G26" s="36"/>
      <c r="H26" s="36"/>
      <c r="I26" s="22" t="s">
        <v>20</v>
      </c>
    </row>
    <row r="27" s="1" customFormat="true" ht="13.8" hidden="false" customHeight="false" outlineLevel="0" collapsed="false">
      <c r="A27" s="37" t="s">
        <v>21</v>
      </c>
      <c r="B27" s="32" t="s">
        <v>37</v>
      </c>
      <c r="C27" s="32"/>
      <c r="D27" s="32"/>
      <c r="E27" s="32"/>
      <c r="F27" s="32"/>
      <c r="G27" s="32"/>
      <c r="H27" s="32"/>
      <c r="I27" s="38"/>
    </row>
    <row r="28" s="1" customFormat="true" ht="13.8" hidden="false" customHeight="false" outlineLevel="0" collapsed="false">
      <c r="A28" s="37" t="s">
        <v>23</v>
      </c>
      <c r="B28" s="32" t="s">
        <v>38</v>
      </c>
      <c r="C28" s="32"/>
      <c r="D28" s="32"/>
      <c r="E28" s="32"/>
      <c r="F28" s="32"/>
      <c r="G28" s="32"/>
      <c r="H28" s="32"/>
      <c r="I28" s="38"/>
    </row>
    <row r="29" s="1" customFormat="true" ht="13.8" hidden="false" customHeight="false" outlineLevel="0" collapsed="false">
      <c r="A29" s="37" t="s">
        <v>30</v>
      </c>
      <c r="B29" s="32" t="s">
        <v>39</v>
      </c>
      <c r="C29" s="32"/>
      <c r="D29" s="32"/>
      <c r="E29" s="32"/>
      <c r="F29" s="32"/>
      <c r="G29" s="32"/>
      <c r="H29" s="32"/>
      <c r="I29" s="38"/>
    </row>
    <row r="30" s="1" customFormat="true" ht="13.8" hidden="false" customHeight="false" outlineLevel="0" collapsed="false">
      <c r="A30" s="26"/>
      <c r="B30" s="27" t="s">
        <v>40</v>
      </c>
      <c r="C30" s="27"/>
      <c r="D30" s="27"/>
      <c r="E30" s="27"/>
      <c r="F30" s="27"/>
      <c r="G30" s="27"/>
      <c r="H30" s="27"/>
      <c r="I30" s="28" t="n">
        <f aca="false">SUM(I27:I28)</f>
        <v>0</v>
      </c>
    </row>
    <row r="31" s="1" customFormat="true" ht="13.8" hidden="false" customHeight="false" outlineLevel="0" collapsed="false">
      <c r="A31" s="12" t="s">
        <v>41</v>
      </c>
      <c r="B31" s="12"/>
      <c r="C31" s="12"/>
      <c r="D31" s="12"/>
      <c r="E31" s="12"/>
      <c r="F31" s="12"/>
      <c r="G31" s="12"/>
      <c r="H31" s="12"/>
      <c r="I31" s="12"/>
    </row>
    <row r="32" s="1" customFormat="true" ht="13.8" hidden="false" customHeight="false" outlineLevel="0" collapsed="false">
      <c r="A32" s="12" t="s">
        <v>42</v>
      </c>
      <c r="B32" s="12"/>
      <c r="C32" s="12"/>
      <c r="D32" s="12"/>
      <c r="E32" s="12"/>
      <c r="F32" s="12"/>
      <c r="G32" s="12"/>
      <c r="H32" s="12"/>
      <c r="I32" s="12"/>
    </row>
    <row r="33" s="1" customFormat="true" ht="13.8" hidden="false" customHeight="false" outlineLevel="0" collapsed="false">
      <c r="A33" s="19" t="s">
        <v>43</v>
      </c>
      <c r="B33" s="22" t="s">
        <v>44</v>
      </c>
      <c r="C33" s="22"/>
      <c r="D33" s="22"/>
      <c r="E33" s="22"/>
      <c r="F33" s="22"/>
      <c r="G33" s="22"/>
      <c r="H33" s="21" t="s">
        <v>19</v>
      </c>
      <c r="I33" s="22" t="s">
        <v>20</v>
      </c>
    </row>
    <row r="34" s="1" customFormat="true" ht="13.8" hidden="false" customHeight="false" outlineLevel="0" collapsed="false">
      <c r="A34" s="13" t="s">
        <v>21</v>
      </c>
      <c r="B34" s="39" t="s">
        <v>45</v>
      </c>
      <c r="C34" s="40"/>
      <c r="D34" s="40"/>
      <c r="E34" s="40"/>
      <c r="F34" s="40"/>
      <c r="G34" s="40"/>
      <c r="H34" s="25" t="n">
        <v>0</v>
      </c>
      <c r="I34" s="30" t="n">
        <f aca="false">I17*H34</f>
        <v>0</v>
      </c>
    </row>
    <row r="35" s="1" customFormat="true" ht="13.8" hidden="false" customHeight="false" outlineLevel="0" collapsed="false">
      <c r="A35" s="13" t="s">
        <v>23</v>
      </c>
      <c r="B35" s="39" t="s">
        <v>46</v>
      </c>
      <c r="C35" s="40"/>
      <c r="D35" s="40"/>
      <c r="E35" s="40"/>
      <c r="F35" s="40"/>
      <c r="G35" s="40"/>
      <c r="H35" s="25" t="n">
        <v>0.015</v>
      </c>
      <c r="I35" s="30" t="n">
        <f aca="false">I17*H35</f>
        <v>168.3</v>
      </c>
    </row>
    <row r="36" s="1" customFormat="true" ht="13.8" hidden="false" customHeight="false" outlineLevel="0" collapsed="false">
      <c r="A36" s="13" t="s">
        <v>30</v>
      </c>
      <c r="B36" s="39" t="s">
        <v>47</v>
      </c>
      <c r="C36" s="40"/>
      <c r="D36" s="40"/>
      <c r="E36" s="40"/>
      <c r="F36" s="40"/>
      <c r="G36" s="40"/>
      <c r="H36" s="25" t="n">
        <v>0.01</v>
      </c>
      <c r="I36" s="30" t="n">
        <f aca="false">I17*H36</f>
        <v>112.2</v>
      </c>
    </row>
    <row r="37" s="1" customFormat="true" ht="13.8" hidden="false" customHeight="false" outlineLevel="0" collapsed="false">
      <c r="A37" s="13" t="s">
        <v>32</v>
      </c>
      <c r="B37" s="39" t="s">
        <v>48</v>
      </c>
      <c r="C37" s="40"/>
      <c r="D37" s="40"/>
      <c r="E37" s="40"/>
      <c r="F37" s="40"/>
      <c r="G37" s="40"/>
      <c r="H37" s="25" t="n">
        <v>0.002</v>
      </c>
      <c r="I37" s="30" t="n">
        <f aca="false">I17*H37</f>
        <v>22.44</v>
      </c>
      <c r="L37" s="41"/>
    </row>
    <row r="38" s="1" customFormat="true" ht="13.8" hidden="false" customHeight="false" outlineLevel="0" collapsed="false">
      <c r="A38" s="14" t="s">
        <v>49</v>
      </c>
      <c r="B38" s="39" t="s">
        <v>50</v>
      </c>
      <c r="C38" s="40"/>
      <c r="D38" s="40"/>
      <c r="E38" s="40"/>
      <c r="F38" s="40"/>
      <c r="G38" s="40"/>
      <c r="H38" s="25" t="n">
        <v>0.025</v>
      </c>
      <c r="I38" s="30" t="n">
        <f aca="false">I17*H38</f>
        <v>280.5</v>
      </c>
      <c r="L38" s="42"/>
    </row>
    <row r="39" s="1" customFormat="true" ht="13.8" hidden="false" customHeight="false" outlineLevel="0" collapsed="false">
      <c r="A39" s="14" t="s">
        <v>51</v>
      </c>
      <c r="B39" s="39" t="s">
        <v>52</v>
      </c>
      <c r="C39" s="40"/>
      <c r="D39" s="40"/>
      <c r="E39" s="40"/>
      <c r="F39" s="40"/>
      <c r="G39" s="40"/>
      <c r="H39" s="25" t="n">
        <v>0.08</v>
      </c>
      <c r="I39" s="30" t="n">
        <f aca="false">I17*H39</f>
        <v>897.6</v>
      </c>
      <c r="L39" s="29"/>
    </row>
    <row r="40" s="1" customFormat="true" ht="13.8" hidden="false" customHeight="false" outlineLevel="0" collapsed="false">
      <c r="A40" s="14" t="s">
        <v>53</v>
      </c>
      <c r="B40" s="39" t="s">
        <v>54</v>
      </c>
      <c r="C40" s="40"/>
      <c r="D40" s="40"/>
      <c r="E40" s="40"/>
      <c r="F40" s="40"/>
      <c r="G40" s="40"/>
      <c r="H40" s="25" t="n">
        <v>0.015</v>
      </c>
      <c r="I40" s="30" t="n">
        <f aca="false">I17*H40</f>
        <v>168.3</v>
      </c>
      <c r="L40" s="41"/>
    </row>
    <row r="41" s="1" customFormat="true" ht="13.8" hidden="false" customHeight="false" outlineLevel="0" collapsed="false">
      <c r="A41" s="14" t="s">
        <v>55</v>
      </c>
      <c r="B41" s="39" t="s">
        <v>56</v>
      </c>
      <c r="C41" s="40"/>
      <c r="D41" s="40"/>
      <c r="E41" s="40"/>
      <c r="F41" s="40"/>
      <c r="G41" s="40"/>
      <c r="H41" s="25" t="n">
        <v>0.006</v>
      </c>
      <c r="I41" s="30" t="n">
        <f aca="false">I17*H41</f>
        <v>67.32</v>
      </c>
    </row>
    <row r="42" s="1" customFormat="true" ht="13.8" hidden="false" customHeight="false" outlineLevel="0" collapsed="false">
      <c r="A42" s="26"/>
      <c r="B42" s="43" t="s">
        <v>57</v>
      </c>
      <c r="C42" s="40"/>
      <c r="D42" s="40"/>
      <c r="E42" s="40"/>
      <c r="F42" s="40"/>
      <c r="G42" s="40"/>
      <c r="H42" s="44" t="n">
        <f aca="false">SUM(H34:H41)</f>
        <v>0.153</v>
      </c>
      <c r="I42" s="28" t="n">
        <f aca="false">TRUNC(SUM(I34:I41),2)</f>
        <v>1716.66</v>
      </c>
    </row>
    <row r="43" s="1" customFormat="true" ht="13.8" hidden="false" customHeight="false" outlineLevel="0" collapsed="false">
      <c r="A43" s="12" t="s">
        <v>58</v>
      </c>
      <c r="B43" s="12"/>
      <c r="C43" s="12"/>
      <c r="D43" s="12"/>
      <c r="E43" s="12"/>
      <c r="F43" s="12"/>
      <c r="G43" s="12"/>
      <c r="H43" s="12"/>
      <c r="I43" s="12"/>
    </row>
    <row r="44" s="1" customFormat="true" ht="13.8" hidden="false" customHeight="false" outlineLevel="0" collapsed="false">
      <c r="A44" s="19" t="s">
        <v>59</v>
      </c>
      <c r="B44" s="22" t="s">
        <v>60</v>
      </c>
      <c r="C44" s="22"/>
      <c r="D44" s="22"/>
      <c r="E44" s="22"/>
      <c r="F44" s="22"/>
      <c r="G44" s="22"/>
      <c r="H44" s="22"/>
      <c r="I44" s="22" t="s">
        <v>20</v>
      </c>
    </row>
    <row r="45" s="1" customFormat="true" ht="13.8" hidden="false" customHeight="false" outlineLevel="0" collapsed="false">
      <c r="A45" s="13" t="s">
        <v>21</v>
      </c>
      <c r="B45" s="23" t="s">
        <v>61</v>
      </c>
      <c r="C45" s="23"/>
      <c r="D45" s="23"/>
      <c r="E45" s="23"/>
      <c r="F45" s="23"/>
      <c r="G45" s="23"/>
      <c r="H45" s="23"/>
      <c r="I45" s="30" t="n">
        <f aca="false">ROUND(I17/12,2)</f>
        <v>935</v>
      </c>
    </row>
    <row r="46" s="1" customFormat="true" ht="13.8" hidden="false" customHeight="false" outlineLevel="0" collapsed="false">
      <c r="A46" s="13" t="s">
        <v>23</v>
      </c>
      <c r="B46" s="23" t="s">
        <v>62</v>
      </c>
      <c r="C46" s="23"/>
      <c r="D46" s="23"/>
      <c r="E46" s="23"/>
      <c r="F46" s="23"/>
      <c r="G46" s="23"/>
      <c r="H46" s="23"/>
      <c r="I46" s="30" t="n">
        <f aca="false">I17/12/3</f>
        <v>311.666666666667</v>
      </c>
    </row>
    <row r="47" s="1" customFormat="true" ht="13.8" hidden="false" customHeight="false" outlineLevel="0" collapsed="false">
      <c r="A47" s="23" t="s">
        <v>63</v>
      </c>
      <c r="B47" s="23"/>
      <c r="C47" s="23"/>
      <c r="D47" s="23"/>
      <c r="E47" s="23"/>
      <c r="F47" s="23"/>
      <c r="G47" s="23"/>
      <c r="H47" s="23"/>
      <c r="I47" s="45" t="n">
        <f aca="false">ROUND(SUM(I45:I46),2)</f>
        <v>1246.67</v>
      </c>
    </row>
    <row r="48" s="1" customFormat="true" ht="13.8" hidden="false" customHeight="false" outlineLevel="0" collapsed="false">
      <c r="A48" s="13" t="s">
        <v>30</v>
      </c>
      <c r="B48" s="23" t="s">
        <v>64</v>
      </c>
      <c r="C48" s="23"/>
      <c r="D48" s="23"/>
      <c r="E48" s="23"/>
      <c r="F48" s="23"/>
      <c r="G48" s="23"/>
      <c r="H48" s="23"/>
      <c r="I48" s="30" t="n">
        <f aca="false">I47*H42</f>
        <v>190.74051</v>
      </c>
    </row>
    <row r="49" s="1" customFormat="true" ht="13.8" hidden="false" customHeight="false" outlineLevel="0" collapsed="false">
      <c r="A49" s="23" t="s">
        <v>57</v>
      </c>
      <c r="B49" s="23"/>
      <c r="C49" s="23"/>
      <c r="D49" s="23"/>
      <c r="E49" s="23"/>
      <c r="F49" s="23"/>
      <c r="G49" s="23"/>
      <c r="H49" s="23"/>
      <c r="I49" s="28" t="n">
        <f aca="false">SUM(I47:I48)</f>
        <v>1437.41051</v>
      </c>
    </row>
    <row r="50" s="1" customFormat="true" ht="13.8" hidden="false" customHeight="false" outlineLevel="0" collapsed="false">
      <c r="A50" s="12" t="s">
        <v>65</v>
      </c>
      <c r="B50" s="12"/>
      <c r="C50" s="12"/>
      <c r="D50" s="12"/>
      <c r="E50" s="12"/>
      <c r="F50" s="12"/>
      <c r="G50" s="12"/>
      <c r="H50" s="12"/>
      <c r="I50" s="12"/>
    </row>
    <row r="51" s="1" customFormat="true" ht="13.8" hidden="false" customHeight="false" outlineLevel="0" collapsed="false">
      <c r="A51" s="19" t="s">
        <v>66</v>
      </c>
      <c r="B51" s="22" t="s">
        <v>67</v>
      </c>
      <c r="C51" s="22"/>
      <c r="D51" s="22"/>
      <c r="E51" s="22"/>
      <c r="F51" s="22"/>
      <c r="G51" s="22"/>
      <c r="H51" s="22"/>
      <c r="I51" s="22" t="s">
        <v>20</v>
      </c>
    </row>
    <row r="52" s="1" customFormat="true" ht="13.8" hidden="false" customHeight="false" outlineLevel="0" collapsed="false">
      <c r="A52" s="13" t="s">
        <v>21</v>
      </c>
      <c r="B52" s="24" t="s">
        <v>67</v>
      </c>
      <c r="C52" s="24"/>
      <c r="D52" s="24"/>
      <c r="E52" s="24"/>
      <c r="F52" s="24"/>
      <c r="G52" s="24"/>
      <c r="H52" s="46" t="n">
        <v>0.0007</v>
      </c>
      <c r="I52" s="30" t="n">
        <f aca="false">H52*I17</f>
        <v>7.854</v>
      </c>
      <c r="J52" s="47"/>
    </row>
    <row r="53" s="1" customFormat="true" ht="13.8" hidden="false" customHeight="false" outlineLevel="0" collapsed="false">
      <c r="A53" s="13" t="s">
        <v>23</v>
      </c>
      <c r="B53" s="24" t="s">
        <v>68</v>
      </c>
      <c r="C53" s="24"/>
      <c r="D53" s="24"/>
      <c r="E53" s="24"/>
      <c r="F53" s="24"/>
      <c r="G53" s="24"/>
      <c r="H53" s="46" t="n">
        <v>0.00012</v>
      </c>
      <c r="I53" s="30" t="n">
        <f aca="false">H53*I17</f>
        <v>1.3464</v>
      </c>
      <c r="J53" s="47"/>
    </row>
    <row r="54" s="1" customFormat="true" ht="12.75" hidden="false" customHeight="true" outlineLevel="0" collapsed="false">
      <c r="A54" s="48" t="s">
        <v>69</v>
      </c>
      <c r="B54" s="49" t="s">
        <v>70</v>
      </c>
      <c r="C54" s="49"/>
      <c r="D54" s="49"/>
      <c r="E54" s="49"/>
      <c r="F54" s="49"/>
      <c r="G54" s="49"/>
      <c r="H54" s="23"/>
      <c r="I54" s="30" t="n">
        <f aca="false">(I17+I45)/12*4*0.02*H42</f>
        <v>12.3981</v>
      </c>
      <c r="J54" s="47"/>
    </row>
    <row r="55" s="1" customFormat="true" ht="13.8" hidden="false" customHeight="false" outlineLevel="0" collapsed="false">
      <c r="A55" s="50"/>
      <c r="B55" s="27" t="s">
        <v>57</v>
      </c>
      <c r="C55" s="27"/>
      <c r="D55" s="27"/>
      <c r="E55" s="27"/>
      <c r="F55" s="27"/>
      <c r="G55" s="27"/>
      <c r="H55" s="27"/>
      <c r="I55" s="28" t="n">
        <f aca="false">SUM(I52:I54)</f>
        <v>21.5985</v>
      </c>
      <c r="K55" s="47"/>
      <c r="L55" s="47"/>
      <c r="M55" s="47"/>
      <c r="N55" s="47"/>
    </row>
    <row r="56" s="1" customFormat="true" ht="13.8" hidden="false" customHeight="false" outlineLevel="0" collapsed="false">
      <c r="A56" s="12" t="s">
        <v>71</v>
      </c>
      <c r="B56" s="12"/>
      <c r="C56" s="12"/>
      <c r="D56" s="12"/>
      <c r="E56" s="12"/>
      <c r="F56" s="12"/>
      <c r="G56" s="12"/>
      <c r="H56" s="12"/>
      <c r="I56" s="12"/>
      <c r="K56" s="47"/>
      <c r="L56" s="47"/>
      <c r="M56" s="47"/>
      <c r="N56" s="47"/>
    </row>
    <row r="57" s="1" customFormat="true" ht="13.8" hidden="false" customHeight="false" outlineLevel="0" collapsed="false">
      <c r="A57" s="19" t="s">
        <v>72</v>
      </c>
      <c r="B57" s="51" t="s">
        <v>73</v>
      </c>
      <c r="C57" s="51"/>
      <c r="D57" s="51"/>
      <c r="E57" s="51"/>
      <c r="F57" s="51"/>
      <c r="G57" s="51"/>
      <c r="H57" s="52" t="s">
        <v>19</v>
      </c>
      <c r="I57" s="22" t="s">
        <v>20</v>
      </c>
    </row>
    <row r="58" s="1" customFormat="true" ht="13.8" hidden="false" customHeight="false" outlineLevel="0" collapsed="false">
      <c r="A58" s="13" t="s">
        <v>21</v>
      </c>
      <c r="B58" s="39" t="s">
        <v>74</v>
      </c>
      <c r="C58" s="40"/>
      <c r="D58" s="40"/>
      <c r="E58" s="40"/>
      <c r="F58" s="40"/>
      <c r="G58" s="40"/>
      <c r="H58" s="25" t="n">
        <v>0.05</v>
      </c>
      <c r="I58" s="30" t="n">
        <f aca="false">I17/12*H58</f>
        <v>46.75</v>
      </c>
    </row>
    <row r="59" s="1" customFormat="true" ht="13.8" hidden="false" customHeight="false" outlineLevel="0" collapsed="false">
      <c r="A59" s="13" t="s">
        <v>23</v>
      </c>
      <c r="B59" s="39" t="s">
        <v>75</v>
      </c>
      <c r="C59" s="40"/>
      <c r="D59" s="40"/>
      <c r="E59" s="40"/>
      <c r="F59" s="40"/>
      <c r="G59" s="40"/>
      <c r="H59" s="53"/>
      <c r="I59" s="30" t="n">
        <f aca="false">I58*0.08</f>
        <v>3.74</v>
      </c>
    </row>
    <row r="60" s="1" customFormat="true" ht="13.8" hidden="false" customHeight="false" outlineLevel="0" collapsed="false">
      <c r="A60" s="13" t="s">
        <v>30</v>
      </c>
      <c r="B60" s="39" t="s">
        <v>76</v>
      </c>
      <c r="C60" s="40"/>
      <c r="D60" s="40"/>
      <c r="E60" s="40"/>
      <c r="F60" s="40"/>
      <c r="G60" s="40"/>
      <c r="H60" s="53"/>
      <c r="I60" s="30" t="n">
        <f aca="false">SUM(I61:I62)</f>
        <v>22.44</v>
      </c>
    </row>
    <row r="61" s="1" customFormat="true" ht="13.8" hidden="false" customHeight="false" outlineLevel="0" collapsed="false">
      <c r="A61" s="13"/>
      <c r="B61" s="39" t="s">
        <v>52</v>
      </c>
      <c r="C61" s="54"/>
      <c r="D61" s="40"/>
      <c r="E61" s="40"/>
      <c r="F61" s="40"/>
      <c r="G61" s="40"/>
      <c r="H61" s="25" t="n">
        <v>0.4</v>
      </c>
      <c r="I61" s="30" t="n">
        <f aca="false">I17*H61*0.08*H58</f>
        <v>17.952</v>
      </c>
    </row>
    <row r="62" s="1" customFormat="true" ht="13.8" hidden="false" customHeight="false" outlineLevel="0" collapsed="false">
      <c r="A62" s="13"/>
      <c r="B62" s="39" t="s">
        <v>77</v>
      </c>
      <c r="C62" s="40"/>
      <c r="D62" s="40"/>
      <c r="E62" s="54"/>
      <c r="F62" s="40"/>
      <c r="G62" s="40"/>
      <c r="H62" s="25" t="n">
        <v>0.1</v>
      </c>
      <c r="I62" s="30" t="n">
        <f aca="false">I17*H62*0.08*H58</f>
        <v>4.488</v>
      </c>
    </row>
    <row r="63" s="1" customFormat="true" ht="13.8" hidden="false" customHeight="false" outlineLevel="0" collapsed="false">
      <c r="A63" s="13" t="s">
        <v>32</v>
      </c>
      <c r="B63" s="39" t="s">
        <v>78</v>
      </c>
      <c r="C63" s="40"/>
      <c r="D63" s="40"/>
      <c r="E63" s="40"/>
      <c r="F63" s="40"/>
      <c r="G63" s="40"/>
      <c r="H63" s="25" t="n">
        <v>0.02</v>
      </c>
      <c r="I63" s="30" t="n">
        <f aca="false">I17/30/12*7*H63</f>
        <v>4.36333333333333</v>
      </c>
    </row>
    <row r="64" s="1" customFormat="true" ht="13.8" hidden="false" customHeight="false" outlineLevel="0" collapsed="false">
      <c r="A64" s="14" t="s">
        <v>49</v>
      </c>
      <c r="B64" s="39" t="s">
        <v>79</v>
      </c>
      <c r="C64" s="40"/>
      <c r="D64" s="40"/>
      <c r="E64" s="40"/>
      <c r="F64" s="40"/>
      <c r="G64" s="40"/>
      <c r="H64" s="53"/>
      <c r="I64" s="30" t="n">
        <f aca="false">I63*H42</f>
        <v>0.66759</v>
      </c>
    </row>
    <row r="65" s="1" customFormat="true" ht="13.8" hidden="false" customHeight="false" outlineLevel="0" collapsed="false">
      <c r="A65" s="14" t="s">
        <v>51</v>
      </c>
      <c r="B65" s="39" t="s">
        <v>80</v>
      </c>
      <c r="C65" s="40"/>
      <c r="D65" s="40"/>
      <c r="E65" s="40"/>
      <c r="F65" s="40"/>
      <c r="G65" s="40"/>
      <c r="H65" s="53"/>
      <c r="I65" s="30" t="n">
        <f aca="false">SUM(I66:I67)</f>
        <v>8.976</v>
      </c>
    </row>
    <row r="66" s="1" customFormat="true" ht="13.8" hidden="false" customHeight="false" outlineLevel="0" collapsed="false">
      <c r="A66" s="14"/>
      <c r="B66" s="39" t="s">
        <v>52</v>
      </c>
      <c r="C66" s="40"/>
      <c r="D66" s="40"/>
      <c r="E66" s="40"/>
      <c r="F66" s="40"/>
      <c r="G66" s="40"/>
      <c r="H66" s="25" t="n">
        <v>0.4</v>
      </c>
      <c r="I66" s="30" t="n">
        <f aca="false">I17*H66*0.08*H63</f>
        <v>7.1808</v>
      </c>
    </row>
    <row r="67" s="1" customFormat="true" ht="13.8" hidden="false" customHeight="false" outlineLevel="0" collapsed="false">
      <c r="A67" s="14"/>
      <c r="B67" s="39" t="s">
        <v>77</v>
      </c>
      <c r="C67" s="40"/>
      <c r="D67" s="40"/>
      <c r="E67" s="40"/>
      <c r="F67" s="40"/>
      <c r="G67" s="40"/>
      <c r="H67" s="25" t="n">
        <v>0.1</v>
      </c>
      <c r="I67" s="30" t="n">
        <f aca="false">I17*H67*0.08*H63</f>
        <v>1.7952</v>
      </c>
      <c r="J67" s="55"/>
      <c r="K67" s="55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  <row r="68" s="1" customFormat="true" ht="13.8" hidden="false" customHeight="false" outlineLevel="0" collapsed="false">
      <c r="A68" s="14"/>
      <c r="B68" s="39" t="s">
        <v>57</v>
      </c>
      <c r="C68" s="40"/>
      <c r="D68" s="40"/>
      <c r="E68" s="40"/>
      <c r="F68" s="40"/>
      <c r="G68" s="40"/>
      <c r="H68" s="53"/>
      <c r="I68" s="28" t="n">
        <f aca="false">I58+I59+I60+I63+I64+I65</f>
        <v>86.9369233333333</v>
      </c>
      <c r="J68" s="55"/>
      <c r="K68" s="55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</row>
    <row r="69" s="1" customFormat="true" ht="13.8" hidden="false" customHeight="false" outlineLevel="0" collapsed="false">
      <c r="A69" s="12" t="s">
        <v>81</v>
      </c>
      <c r="B69" s="12"/>
      <c r="C69" s="12"/>
      <c r="D69" s="12"/>
      <c r="E69" s="12"/>
      <c r="F69" s="12"/>
      <c r="G69" s="12"/>
      <c r="H69" s="12"/>
      <c r="I69" s="12"/>
      <c r="J69" s="55"/>
      <c r="K69" s="55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</row>
    <row r="70" s="1" customFormat="true" ht="13.8" hidden="false" customHeight="false" outlineLevel="0" collapsed="false">
      <c r="A70" s="19" t="s">
        <v>82</v>
      </c>
      <c r="B70" s="22" t="s">
        <v>83</v>
      </c>
      <c r="C70" s="22"/>
      <c r="D70" s="22"/>
      <c r="E70" s="22"/>
      <c r="F70" s="22"/>
      <c r="G70" s="22"/>
      <c r="H70" s="22"/>
      <c r="I70" s="22" t="s">
        <v>20</v>
      </c>
      <c r="J70" s="55"/>
      <c r="K70" s="55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</row>
    <row r="71" s="1" customFormat="true" ht="13.8" hidden="false" customHeight="false" outlineLevel="0" collapsed="false">
      <c r="A71" s="13" t="s">
        <v>21</v>
      </c>
      <c r="B71" s="23" t="s">
        <v>84</v>
      </c>
      <c r="C71" s="23"/>
      <c r="D71" s="23"/>
      <c r="E71" s="23"/>
      <c r="F71" s="23"/>
      <c r="G71" s="23"/>
      <c r="H71" s="23"/>
      <c r="I71" s="30" t="n">
        <f aca="false">I17/12</f>
        <v>935</v>
      </c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</row>
    <row r="72" s="1" customFormat="true" ht="13.8" hidden="false" customHeight="false" outlineLevel="0" collapsed="false">
      <c r="A72" s="13" t="s">
        <v>23</v>
      </c>
      <c r="B72" s="23" t="s">
        <v>85</v>
      </c>
      <c r="C72" s="23"/>
      <c r="D72" s="23"/>
      <c r="E72" s="23"/>
      <c r="F72" s="23"/>
      <c r="G72" s="23"/>
      <c r="H72" s="23"/>
      <c r="I72" s="30" t="n">
        <f aca="false">I17/30/12*5</f>
        <v>155.833333333333</v>
      </c>
      <c r="J72" s="55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</row>
    <row r="73" s="1" customFormat="true" ht="13.8" hidden="false" customHeight="false" outlineLevel="0" collapsed="false">
      <c r="A73" s="13" t="s">
        <v>30</v>
      </c>
      <c r="B73" s="23" t="s">
        <v>86</v>
      </c>
      <c r="C73" s="23"/>
      <c r="D73" s="23"/>
      <c r="E73" s="23"/>
      <c r="F73" s="23"/>
      <c r="G73" s="23"/>
      <c r="H73" s="23"/>
      <c r="I73" s="30" t="n">
        <f aca="false">I17/30/12*5*0.015</f>
        <v>2.3375</v>
      </c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</row>
    <row r="74" s="1" customFormat="true" ht="13.8" hidden="false" customHeight="false" outlineLevel="0" collapsed="false">
      <c r="A74" s="13" t="s">
        <v>32</v>
      </c>
      <c r="B74" s="23" t="s">
        <v>87</v>
      </c>
      <c r="C74" s="23"/>
      <c r="D74" s="23"/>
      <c r="E74" s="23"/>
      <c r="F74" s="23"/>
      <c r="G74" s="23"/>
      <c r="H74" s="23"/>
      <c r="I74" s="30" t="n">
        <f aca="false">I17/30/12*1</f>
        <v>31.1666666666667</v>
      </c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</row>
    <row r="75" s="1" customFormat="true" ht="13.8" hidden="false" customHeight="false" outlineLevel="0" collapsed="false">
      <c r="A75" s="14" t="s">
        <v>49</v>
      </c>
      <c r="B75" s="23" t="s">
        <v>88</v>
      </c>
      <c r="C75" s="23"/>
      <c r="D75" s="23"/>
      <c r="E75" s="23"/>
      <c r="F75" s="23"/>
      <c r="G75" s="23"/>
      <c r="H75" s="23"/>
      <c r="I75" s="30" t="n">
        <f aca="false">I17/30/12*0.08*15</f>
        <v>37.4</v>
      </c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</row>
    <row r="76" s="1" customFormat="true" ht="13.8" hidden="false" customHeight="false" outlineLevel="0" collapsed="false">
      <c r="A76" s="27" t="s">
        <v>63</v>
      </c>
      <c r="B76" s="27"/>
      <c r="C76" s="27"/>
      <c r="D76" s="27"/>
      <c r="E76" s="27"/>
      <c r="F76" s="27"/>
      <c r="G76" s="27"/>
      <c r="H76" s="27"/>
      <c r="I76" s="28" t="n">
        <f aca="false">SUM(I71:I75)</f>
        <v>1161.7375</v>
      </c>
      <c r="J76" s="55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</row>
    <row r="77" s="1" customFormat="true" ht="13.8" hidden="false" customHeight="false" outlineLevel="0" collapsed="false">
      <c r="A77" s="57" t="s">
        <v>51</v>
      </c>
      <c r="B77" s="23" t="s">
        <v>89</v>
      </c>
      <c r="C77" s="23"/>
      <c r="D77" s="23"/>
      <c r="E77" s="23"/>
      <c r="F77" s="23"/>
      <c r="G77" s="23"/>
      <c r="H77" s="23"/>
      <c r="I77" s="58" t="n">
        <f aca="false">I76*H42</f>
        <v>177.7458375</v>
      </c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</row>
    <row r="78" s="1" customFormat="true" ht="13.8" hidden="false" customHeight="false" outlineLevel="0" collapsed="false">
      <c r="A78" s="27" t="s">
        <v>57</v>
      </c>
      <c r="B78" s="27"/>
      <c r="C78" s="27"/>
      <c r="D78" s="27"/>
      <c r="E78" s="27"/>
      <c r="F78" s="27"/>
      <c r="G78" s="27"/>
      <c r="H78" s="27"/>
      <c r="I78" s="28" t="n">
        <f aca="false">TRUNC(SUM(I76:I77),2)</f>
        <v>1339.48</v>
      </c>
    </row>
    <row r="79" s="1" customFormat="true" ht="13.8" hidden="false" customHeight="false" outlineLevel="0" collapsed="false">
      <c r="A79" s="12" t="s">
        <v>90</v>
      </c>
      <c r="B79" s="12"/>
      <c r="C79" s="12"/>
      <c r="D79" s="12"/>
      <c r="E79" s="12"/>
      <c r="F79" s="12"/>
      <c r="G79" s="12"/>
      <c r="H79" s="12"/>
      <c r="I79" s="12"/>
    </row>
    <row r="80" s="1" customFormat="true" ht="13.8" hidden="false" customHeight="false" outlineLevel="0" collapsed="false">
      <c r="A80" s="19" t="n">
        <v>4</v>
      </c>
      <c r="B80" s="22" t="s">
        <v>91</v>
      </c>
      <c r="C80" s="22"/>
      <c r="D80" s="22"/>
      <c r="E80" s="22"/>
      <c r="F80" s="22"/>
      <c r="G80" s="22"/>
      <c r="H80" s="22"/>
      <c r="I80" s="22" t="s">
        <v>20</v>
      </c>
    </row>
    <row r="81" s="1" customFormat="true" ht="13.8" hidden="false" customHeight="false" outlineLevel="0" collapsed="false">
      <c r="A81" s="13" t="s">
        <v>43</v>
      </c>
      <c r="B81" s="23" t="s">
        <v>44</v>
      </c>
      <c r="C81" s="23"/>
      <c r="D81" s="23"/>
      <c r="E81" s="23"/>
      <c r="F81" s="23"/>
      <c r="G81" s="23"/>
      <c r="H81" s="23"/>
      <c r="I81" s="30" t="n">
        <f aca="false">I42</f>
        <v>1716.66</v>
      </c>
    </row>
    <row r="82" s="1" customFormat="true" ht="13.8" hidden="false" customHeight="false" outlineLevel="0" collapsed="false">
      <c r="A82" s="13" t="s">
        <v>59</v>
      </c>
      <c r="B82" s="23" t="s">
        <v>92</v>
      </c>
      <c r="C82" s="23"/>
      <c r="D82" s="23"/>
      <c r="E82" s="23"/>
      <c r="F82" s="23"/>
      <c r="G82" s="23"/>
      <c r="H82" s="23"/>
      <c r="I82" s="30" t="n">
        <f aca="false">I49</f>
        <v>1437.41051</v>
      </c>
    </row>
    <row r="83" s="1" customFormat="true" ht="13.8" hidden="false" customHeight="false" outlineLevel="0" collapsed="false">
      <c r="A83" s="13" t="s">
        <v>66</v>
      </c>
      <c r="B83" s="23" t="s">
        <v>67</v>
      </c>
      <c r="C83" s="23"/>
      <c r="D83" s="23"/>
      <c r="E83" s="23"/>
      <c r="F83" s="23"/>
      <c r="G83" s="23"/>
      <c r="H83" s="23"/>
      <c r="I83" s="30" t="n">
        <f aca="false">I55</f>
        <v>21.5985</v>
      </c>
      <c r="L83" s="59"/>
      <c r="M83" s="60"/>
      <c r="N83" s="60"/>
      <c r="O83" s="60"/>
      <c r="P83" s="60"/>
      <c r="Q83" s="60"/>
      <c r="R83" s="60"/>
      <c r="S83" s="60"/>
      <c r="T83" s="61"/>
    </row>
    <row r="84" s="62" customFormat="true" ht="13.8" hidden="false" customHeight="false" outlineLevel="0" collapsed="false">
      <c r="A84" s="13" t="s">
        <v>72</v>
      </c>
      <c r="B84" s="23" t="s">
        <v>93</v>
      </c>
      <c r="C84" s="23"/>
      <c r="D84" s="23"/>
      <c r="E84" s="23"/>
      <c r="F84" s="23"/>
      <c r="G84" s="23"/>
      <c r="H84" s="23"/>
      <c r="I84" s="30" t="n">
        <f aca="false">I68</f>
        <v>86.9369233333333</v>
      </c>
    </row>
    <row r="85" s="1" customFormat="true" ht="13.8" hidden="false" customHeight="false" outlineLevel="0" collapsed="false">
      <c r="A85" s="14" t="s">
        <v>82</v>
      </c>
      <c r="B85" s="23" t="s">
        <v>94</v>
      </c>
      <c r="C85" s="23"/>
      <c r="D85" s="23"/>
      <c r="E85" s="23"/>
      <c r="F85" s="23"/>
      <c r="G85" s="23"/>
      <c r="H85" s="23"/>
      <c r="I85" s="30" t="n">
        <f aca="false">I78</f>
        <v>1339.48</v>
      </c>
    </row>
    <row r="86" s="1" customFormat="true" ht="13.8" hidden="false" customHeight="false" outlineLevel="0" collapsed="false">
      <c r="A86" s="27" t="s">
        <v>57</v>
      </c>
      <c r="B86" s="27"/>
      <c r="C86" s="27"/>
      <c r="D86" s="27"/>
      <c r="E86" s="27"/>
      <c r="F86" s="27"/>
      <c r="G86" s="27"/>
      <c r="H86" s="27"/>
      <c r="I86" s="28" t="n">
        <f aca="false">SUM(I81:I85)</f>
        <v>4602.08593333333</v>
      </c>
    </row>
    <row r="87" s="1" customFormat="true" ht="13.8" hidden="false" customHeight="false" outlineLevel="0" collapsed="false">
      <c r="A87" s="12" t="s">
        <v>95</v>
      </c>
      <c r="B87" s="12"/>
      <c r="C87" s="12"/>
      <c r="D87" s="12"/>
      <c r="E87" s="12"/>
      <c r="F87" s="12"/>
      <c r="G87" s="12"/>
      <c r="H87" s="12"/>
      <c r="I87" s="12"/>
    </row>
    <row r="88" s="1" customFormat="true" ht="13.8" hidden="false" customHeight="false" outlineLevel="0" collapsed="false">
      <c r="A88" s="19" t="n">
        <v>5</v>
      </c>
      <c r="B88" s="36" t="s">
        <v>96</v>
      </c>
      <c r="C88" s="36"/>
      <c r="D88" s="36"/>
      <c r="E88" s="36"/>
      <c r="F88" s="36"/>
      <c r="G88" s="36"/>
      <c r="H88" s="21" t="s">
        <v>19</v>
      </c>
      <c r="I88" s="22" t="s">
        <v>20</v>
      </c>
    </row>
    <row r="89" s="1" customFormat="true" ht="13.8" hidden="false" customHeight="false" outlineLevel="0" collapsed="false">
      <c r="A89" s="13" t="s">
        <v>21</v>
      </c>
      <c r="B89" s="23" t="s">
        <v>97</v>
      </c>
      <c r="C89" s="23"/>
      <c r="D89" s="23"/>
      <c r="E89" s="23"/>
      <c r="F89" s="23"/>
      <c r="G89" s="23"/>
      <c r="H89" s="25"/>
      <c r="I89" s="30" t="n">
        <f aca="false">I108*H89</f>
        <v>0</v>
      </c>
    </row>
    <row r="90" s="1" customFormat="true" ht="13.8" hidden="false" customHeight="false" outlineLevel="0" collapsed="false">
      <c r="A90" s="13" t="s">
        <v>23</v>
      </c>
      <c r="B90" s="23" t="s">
        <v>98</v>
      </c>
      <c r="C90" s="23"/>
      <c r="D90" s="23"/>
      <c r="E90" s="23"/>
      <c r="F90" s="23"/>
      <c r="G90" s="23"/>
      <c r="H90" s="63"/>
      <c r="I90" s="64"/>
    </row>
    <row r="91" s="1" customFormat="true" ht="13.8" hidden="false" customHeight="false" outlineLevel="0" collapsed="false">
      <c r="A91" s="13"/>
      <c r="B91" s="39" t="s">
        <v>99</v>
      </c>
      <c r="C91" s="40"/>
      <c r="D91" s="65"/>
      <c r="E91" s="65"/>
      <c r="F91" s="40"/>
      <c r="G91" s="66"/>
      <c r="H91" s="63"/>
      <c r="I91" s="67" t="n">
        <f aca="false">1-(H94+H95+H97+H98)</f>
        <v>0.8685</v>
      </c>
    </row>
    <row r="92" s="1" customFormat="true" ht="13.8" hidden="false" customHeight="false" outlineLevel="0" collapsed="false">
      <c r="A92" s="13"/>
      <c r="B92" s="39" t="s">
        <v>100</v>
      </c>
      <c r="C92" s="40"/>
      <c r="D92" s="40"/>
      <c r="E92" s="40"/>
      <c r="F92" s="40"/>
      <c r="G92" s="66"/>
      <c r="H92" s="68"/>
      <c r="I92" s="14" t="n">
        <f aca="false">(I100+I99)/I91</f>
        <v>18317.7892918826</v>
      </c>
    </row>
    <row r="93" s="1" customFormat="true" ht="13.8" hidden="false" customHeight="false" outlineLevel="0" collapsed="false">
      <c r="A93" s="13"/>
      <c r="B93" s="23" t="s">
        <v>101</v>
      </c>
      <c r="C93" s="23"/>
      <c r="D93" s="23"/>
      <c r="E93" s="23"/>
      <c r="F93" s="23"/>
      <c r="G93" s="23"/>
      <c r="H93" s="63"/>
      <c r="I93" s="64"/>
    </row>
    <row r="94" s="1" customFormat="true" ht="13.8" hidden="false" customHeight="false" outlineLevel="0" collapsed="false">
      <c r="A94" s="13"/>
      <c r="B94" s="39" t="s">
        <v>102</v>
      </c>
      <c r="C94" s="40"/>
      <c r="D94" s="40"/>
      <c r="E94" s="40"/>
      <c r="F94" s="40"/>
      <c r="G94" s="66"/>
      <c r="H94" s="25" t="n">
        <v>0.0065</v>
      </c>
      <c r="I94" s="30" t="n">
        <f aca="false">I92*H94</f>
        <v>119.065630397237</v>
      </c>
    </row>
    <row r="95" s="1" customFormat="true" ht="13.8" hidden="false" customHeight="false" outlineLevel="0" collapsed="false">
      <c r="A95" s="13"/>
      <c r="B95" s="39" t="s">
        <v>103</v>
      </c>
      <c r="C95" s="40"/>
      <c r="D95" s="40"/>
      <c r="E95" s="40"/>
      <c r="F95" s="40"/>
      <c r="G95" s="66"/>
      <c r="H95" s="25" t="n">
        <v>0.03</v>
      </c>
      <c r="I95" s="30" t="n">
        <f aca="false">I92*H95</f>
        <v>549.533678756477</v>
      </c>
    </row>
    <row r="96" s="1" customFormat="true" ht="13.8" hidden="false" customHeight="false" outlineLevel="0" collapsed="false">
      <c r="A96" s="14"/>
      <c r="B96" s="23" t="s">
        <v>104</v>
      </c>
      <c r="C96" s="23"/>
      <c r="D96" s="23"/>
      <c r="E96" s="23"/>
      <c r="F96" s="23"/>
      <c r="G96" s="23"/>
      <c r="H96" s="63"/>
      <c r="I96" s="69"/>
      <c r="L96" s="29"/>
    </row>
    <row r="97" s="1" customFormat="true" ht="13.8" hidden="false" customHeight="false" outlineLevel="0" collapsed="false">
      <c r="A97" s="14"/>
      <c r="B97" s="23" t="s">
        <v>105</v>
      </c>
      <c r="C97" s="23"/>
      <c r="D97" s="23"/>
      <c r="E97" s="23"/>
      <c r="F97" s="23"/>
      <c r="G97" s="23"/>
      <c r="H97" s="25" t="n">
        <v>0.05</v>
      </c>
      <c r="I97" s="30" t="n">
        <f aca="false">I92*H97</f>
        <v>915.889464594128</v>
      </c>
      <c r="L97" s="70"/>
    </row>
    <row r="98" s="1" customFormat="true" ht="13.8" hidden="false" customHeight="false" outlineLevel="0" collapsed="false">
      <c r="A98" s="14"/>
      <c r="B98" s="71" t="s">
        <v>106</v>
      </c>
      <c r="C98" s="71"/>
      <c r="D98" s="71"/>
      <c r="E98" s="71"/>
      <c r="F98" s="71"/>
      <c r="G98" s="71"/>
      <c r="H98" s="25" t="n">
        <v>0.045</v>
      </c>
      <c r="I98" s="30" t="n">
        <f aca="false">H98*I92</f>
        <v>824.300518134715</v>
      </c>
      <c r="L98" s="70"/>
    </row>
    <row r="99" s="1" customFormat="true" ht="13.8" hidden="false" customHeight="false" outlineLevel="0" collapsed="false">
      <c r="A99" s="14" t="s">
        <v>30</v>
      </c>
      <c r="B99" s="23" t="s">
        <v>107</v>
      </c>
      <c r="C99" s="23"/>
      <c r="D99" s="23"/>
      <c r="E99" s="23"/>
      <c r="F99" s="23"/>
      <c r="G99" s="23"/>
      <c r="H99" s="25"/>
      <c r="I99" s="30" t="n">
        <f aca="false">I100*H99</f>
        <v>0</v>
      </c>
    </row>
    <row r="100" s="1" customFormat="true" ht="13.8" hidden="false" customHeight="false" outlineLevel="0" collapsed="false">
      <c r="A100" s="14"/>
      <c r="B100" s="23" t="s">
        <v>108</v>
      </c>
      <c r="C100" s="23"/>
      <c r="D100" s="23"/>
      <c r="E100" s="23"/>
      <c r="F100" s="23"/>
      <c r="G100" s="23"/>
      <c r="H100" s="23"/>
      <c r="I100" s="14" t="n">
        <f aca="false">I108+I89</f>
        <v>15909</v>
      </c>
      <c r="L100" s="29"/>
    </row>
    <row r="101" s="1" customFormat="true" ht="13.8" hidden="false" customHeight="false" outlineLevel="0" collapsed="false">
      <c r="A101" s="26"/>
      <c r="B101" s="27" t="s">
        <v>57</v>
      </c>
      <c r="C101" s="27"/>
      <c r="D101" s="27"/>
      <c r="E101" s="27"/>
      <c r="F101" s="27"/>
      <c r="G101" s="27"/>
      <c r="H101" s="44" t="n">
        <f aca="false">SUM(H89:H99)</f>
        <v>0.1315</v>
      </c>
      <c r="I101" s="28" t="n">
        <f aca="false">TRUNC(I89+I94+I95+I97+I98+I99,2)</f>
        <v>2408.78</v>
      </c>
    </row>
    <row r="102" s="1" customFormat="true" ht="13.8" hidden="false" customHeight="false" outlineLevel="0" collapsed="false">
      <c r="A102" s="12" t="s">
        <v>109</v>
      </c>
      <c r="B102" s="12"/>
      <c r="C102" s="12"/>
      <c r="D102" s="12"/>
      <c r="E102" s="12"/>
      <c r="F102" s="12"/>
      <c r="G102" s="12"/>
      <c r="H102" s="12"/>
      <c r="I102" s="12"/>
    </row>
    <row r="103" s="1" customFormat="true" ht="12.75" hidden="false" customHeight="true" outlineLevel="0" collapsed="false">
      <c r="A103" s="22"/>
      <c r="B103" s="72" t="s">
        <v>110</v>
      </c>
      <c r="C103" s="72"/>
      <c r="D103" s="72"/>
      <c r="E103" s="72"/>
      <c r="F103" s="72"/>
      <c r="G103" s="72"/>
      <c r="H103" s="72"/>
      <c r="I103" s="20" t="s">
        <v>20</v>
      </c>
    </row>
    <row r="104" s="1" customFormat="true" ht="13.8" hidden="false" customHeight="false" outlineLevel="0" collapsed="false">
      <c r="A104" s="14" t="s">
        <v>21</v>
      </c>
      <c r="B104" s="14" t="s">
        <v>111</v>
      </c>
      <c r="C104" s="14"/>
      <c r="D104" s="14"/>
      <c r="E104" s="14"/>
      <c r="F104" s="14"/>
      <c r="G104" s="14"/>
      <c r="H104" s="14"/>
      <c r="I104" s="30" t="n">
        <f aca="false">I17</f>
        <v>11220</v>
      </c>
    </row>
    <row r="105" s="1" customFormat="true" ht="13.8" hidden="false" customHeight="false" outlineLevel="0" collapsed="false">
      <c r="A105" s="14" t="s">
        <v>23</v>
      </c>
      <c r="B105" s="14" t="s">
        <v>112</v>
      </c>
      <c r="C105" s="14"/>
      <c r="D105" s="14"/>
      <c r="E105" s="14"/>
      <c r="F105" s="14"/>
      <c r="G105" s="14"/>
      <c r="H105" s="14"/>
      <c r="I105" s="30" t="n">
        <f aca="false">I24</f>
        <v>86.92</v>
      </c>
    </row>
    <row r="106" s="1" customFormat="true" ht="12.75" hidden="false" customHeight="true" outlineLevel="0" collapsed="false">
      <c r="A106" s="14" t="s">
        <v>30</v>
      </c>
      <c r="B106" s="73" t="s">
        <v>113</v>
      </c>
      <c r="C106" s="73"/>
      <c r="D106" s="73"/>
      <c r="E106" s="73"/>
      <c r="F106" s="73"/>
      <c r="G106" s="73"/>
      <c r="H106" s="73"/>
      <c r="I106" s="30" t="n">
        <f aca="false">I30</f>
        <v>0</v>
      </c>
      <c r="L106" s="74"/>
    </row>
    <row r="107" s="1" customFormat="true" ht="12.75" hidden="false" customHeight="true" outlineLevel="0" collapsed="false">
      <c r="A107" s="14" t="s">
        <v>32</v>
      </c>
      <c r="B107" s="75" t="s">
        <v>91</v>
      </c>
      <c r="C107" s="75"/>
      <c r="D107" s="75"/>
      <c r="E107" s="75"/>
      <c r="F107" s="75"/>
      <c r="G107" s="75"/>
      <c r="H107" s="75"/>
      <c r="I107" s="30" t="n">
        <f aca="false">I86</f>
        <v>4602.08593333333</v>
      </c>
    </row>
    <row r="108" s="1" customFormat="true" ht="13.8" hidden="false" customHeight="false" outlineLevel="0" collapsed="false">
      <c r="A108" s="27" t="s">
        <v>114</v>
      </c>
      <c r="B108" s="27"/>
      <c r="C108" s="27"/>
      <c r="D108" s="27"/>
      <c r="E108" s="27"/>
      <c r="F108" s="27"/>
      <c r="G108" s="27"/>
      <c r="H108" s="27"/>
      <c r="I108" s="28" t="n">
        <f aca="false">TRUNC(SUM(I104:I107),2)</f>
        <v>15909</v>
      </c>
    </row>
    <row r="109" s="1" customFormat="true" ht="12.75" hidden="false" customHeight="true" outlineLevel="0" collapsed="false">
      <c r="A109" s="14" t="s">
        <v>49</v>
      </c>
      <c r="B109" s="75" t="s">
        <v>115</v>
      </c>
      <c r="C109" s="75"/>
      <c r="D109" s="75"/>
      <c r="E109" s="75"/>
      <c r="F109" s="75"/>
      <c r="G109" s="75"/>
      <c r="H109" s="75"/>
      <c r="I109" s="30" t="n">
        <f aca="false">I101</f>
        <v>2408.78</v>
      </c>
    </row>
    <row r="110" s="1" customFormat="true" ht="13.8" hidden="false" customHeight="false" outlineLevel="0" collapsed="false">
      <c r="A110" s="76" t="s">
        <v>116</v>
      </c>
      <c r="B110" s="76"/>
      <c r="C110" s="76"/>
      <c r="D110" s="76"/>
      <c r="E110" s="76"/>
      <c r="F110" s="76"/>
      <c r="G110" s="76"/>
      <c r="H110" s="76"/>
      <c r="I110" s="77" t="n">
        <f aca="false">TRUNC(SUM(I108:I109),2)</f>
        <v>18317.78</v>
      </c>
    </row>
    <row r="111" s="1" customFormat="true" ht="13.8" hidden="false" customHeight="false" outlineLevel="0" collapsed="false">
      <c r="A111" s="78"/>
      <c r="B111" s="79"/>
      <c r="C111" s="79"/>
      <c r="D111" s="79"/>
      <c r="E111" s="79"/>
      <c r="F111" s="79"/>
      <c r="G111" s="79"/>
      <c r="H111" s="79"/>
      <c r="I111" s="80"/>
    </row>
    <row r="112" s="1" customFormat="true" ht="13.8" hidden="false" customHeight="false" outlineLevel="0" collapsed="false">
      <c r="A112" s="81" t="s">
        <v>117</v>
      </c>
      <c r="B112" s="81"/>
      <c r="C112" s="81"/>
      <c r="D112" s="81"/>
      <c r="E112" s="81"/>
      <c r="F112" s="81"/>
      <c r="G112" s="81"/>
      <c r="H112" s="81"/>
      <c r="I112" s="81"/>
    </row>
    <row r="113" s="1" customFormat="true" ht="12.75" hidden="false" customHeight="true" outlineLevel="0" collapsed="false">
      <c r="A113" s="82" t="s">
        <v>118</v>
      </c>
      <c r="B113" s="82"/>
      <c r="C113" s="82"/>
      <c r="D113" s="82"/>
      <c r="E113" s="82"/>
      <c r="F113" s="82" t="s">
        <v>119</v>
      </c>
      <c r="G113" s="82"/>
      <c r="H113" s="82" t="s">
        <v>120</v>
      </c>
      <c r="I113" s="82"/>
    </row>
    <row r="114" s="1" customFormat="true" ht="13.5" hidden="false" customHeight="true" outlineLevel="0" collapsed="false">
      <c r="A114" s="83" t="n">
        <f aca="false">I110/220</f>
        <v>83.2626363636364</v>
      </c>
      <c r="B114" s="83"/>
      <c r="C114" s="83"/>
      <c r="D114" s="83"/>
      <c r="E114" s="83"/>
      <c r="F114" s="83" t="n">
        <f aca="false">A114*1.7</f>
        <v>141.546481818182</v>
      </c>
      <c r="G114" s="83"/>
      <c r="H114" s="83" t="n">
        <f aca="false">A114*2</f>
        <v>166.525272727273</v>
      </c>
      <c r="I114" s="83"/>
    </row>
    <row r="115" s="1" customFormat="true" ht="13.5" hidden="true" customHeight="true" outlineLevel="0" collapsed="false">
      <c r="A115" s="84" t="s">
        <v>121</v>
      </c>
      <c r="B115" s="84"/>
      <c r="C115" s="84"/>
      <c r="D115" s="84"/>
      <c r="E115" s="84"/>
      <c r="F115" s="85" t="n">
        <v>16</v>
      </c>
      <c r="G115" s="85"/>
      <c r="H115" s="85" t="n">
        <v>8</v>
      </c>
      <c r="I115" s="85"/>
    </row>
    <row r="116" s="1" customFormat="true" ht="13.5" hidden="true" customHeight="true" outlineLevel="0" collapsed="false">
      <c r="A116" s="84" t="s">
        <v>122</v>
      </c>
      <c r="B116" s="84"/>
      <c r="C116" s="84"/>
      <c r="D116" s="84"/>
      <c r="E116" s="84"/>
      <c r="F116" s="86" t="n">
        <f aca="false">F115*F114</f>
        <v>2264.74370909091</v>
      </c>
      <c r="G116" s="86"/>
      <c r="H116" s="86" t="n">
        <f aca="false">H114*H115</f>
        <v>1332.20218181818</v>
      </c>
      <c r="I116" s="86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</sheetData>
  <mergeCells count="102">
    <mergeCell ref="A1:I1"/>
    <mergeCell ref="A2:I2"/>
    <mergeCell ref="A3:E3"/>
    <mergeCell ref="F3:H3"/>
    <mergeCell ref="A4:B4"/>
    <mergeCell ref="B5:C5"/>
    <mergeCell ref="A6:I6"/>
    <mergeCell ref="A7:I7"/>
    <mergeCell ref="A8:I8"/>
    <mergeCell ref="B9:H9"/>
    <mergeCell ref="B10:H10"/>
    <mergeCell ref="B11:H11"/>
    <mergeCell ref="B12:H12"/>
    <mergeCell ref="A13:I13"/>
    <mergeCell ref="B14:G14"/>
    <mergeCell ref="B15:H15"/>
    <mergeCell ref="B16:G16"/>
    <mergeCell ref="B17:H17"/>
    <mergeCell ref="A18:I18"/>
    <mergeCell ref="B19:H19"/>
    <mergeCell ref="B20:H20"/>
    <mergeCell ref="B21:H21"/>
    <mergeCell ref="B22:H22"/>
    <mergeCell ref="B23:H23"/>
    <mergeCell ref="B24:H24"/>
    <mergeCell ref="A25:I25"/>
    <mergeCell ref="B26:H26"/>
    <mergeCell ref="B27:H27"/>
    <mergeCell ref="B28:H28"/>
    <mergeCell ref="B29:H29"/>
    <mergeCell ref="B30:H30"/>
    <mergeCell ref="A31:I31"/>
    <mergeCell ref="A32:I32"/>
    <mergeCell ref="B33:G33"/>
    <mergeCell ref="A43:I43"/>
    <mergeCell ref="B44:H44"/>
    <mergeCell ref="B45:H45"/>
    <mergeCell ref="B46:H46"/>
    <mergeCell ref="A47:H47"/>
    <mergeCell ref="B48:H48"/>
    <mergeCell ref="A49:H49"/>
    <mergeCell ref="A50:I50"/>
    <mergeCell ref="B51:H51"/>
    <mergeCell ref="B52:G52"/>
    <mergeCell ref="B53:G53"/>
    <mergeCell ref="B54:G54"/>
    <mergeCell ref="B55:H55"/>
    <mergeCell ref="A56:I56"/>
    <mergeCell ref="B57:G57"/>
    <mergeCell ref="A69:I69"/>
    <mergeCell ref="B70:H70"/>
    <mergeCell ref="B71:H71"/>
    <mergeCell ref="B72:H72"/>
    <mergeCell ref="B73:H73"/>
    <mergeCell ref="B74:H74"/>
    <mergeCell ref="B75:H75"/>
    <mergeCell ref="A76:H76"/>
    <mergeCell ref="B77:H77"/>
    <mergeCell ref="A78:H78"/>
    <mergeCell ref="A79:I79"/>
    <mergeCell ref="B80:H80"/>
    <mergeCell ref="B81:H81"/>
    <mergeCell ref="B82:H82"/>
    <mergeCell ref="B83:H83"/>
    <mergeCell ref="M83:S83"/>
    <mergeCell ref="B84:H84"/>
    <mergeCell ref="B85:H85"/>
    <mergeCell ref="A86:H86"/>
    <mergeCell ref="A87:I87"/>
    <mergeCell ref="B88:G88"/>
    <mergeCell ref="B89:G89"/>
    <mergeCell ref="B90:G90"/>
    <mergeCell ref="D91:E91"/>
    <mergeCell ref="B93:G93"/>
    <mergeCell ref="B96:G96"/>
    <mergeCell ref="B97:G97"/>
    <mergeCell ref="B98:G98"/>
    <mergeCell ref="B99:G99"/>
    <mergeCell ref="B100:G100"/>
    <mergeCell ref="B101:G101"/>
    <mergeCell ref="A102:I102"/>
    <mergeCell ref="B103:H103"/>
    <mergeCell ref="B104:H104"/>
    <mergeCell ref="B105:H105"/>
    <mergeCell ref="B106:H106"/>
    <mergeCell ref="B107:H107"/>
    <mergeCell ref="A108:H108"/>
    <mergeCell ref="B109:H109"/>
    <mergeCell ref="A110:H110"/>
    <mergeCell ref="A112:I112"/>
    <mergeCell ref="A113:E113"/>
    <mergeCell ref="F113:G113"/>
    <mergeCell ref="H113:I113"/>
    <mergeCell ref="A114:E114"/>
    <mergeCell ref="F114:G114"/>
    <mergeCell ref="H114:I114"/>
    <mergeCell ref="A115:E115"/>
    <mergeCell ref="F115:G115"/>
    <mergeCell ref="H115:I115"/>
    <mergeCell ref="A116:E116"/>
    <mergeCell ref="F116:G116"/>
    <mergeCell ref="H116:I116"/>
  </mergeCells>
  <printOptions headings="false" gridLines="false" gridLinesSet="true" horizontalCentered="true" verticalCentered="false"/>
  <pageMargins left="0.7875" right="0" top="0.39375" bottom="1.575" header="0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>&amp;C&amp;"Arial Narrow,Normal"POTENCIAL ENGENHARIA E INSTALAÇÕES LTDA – CNPJ Nº 01.724.109/0001-34.&amp;R&amp;"Arial Narrow,Normal"&amp;P de &amp;N</oddHeader>
    <oddFooter>&amp;C&amp;"Arial Narrow,Normal"Rua Castro Neves, 359, Matatu - Salvador - Bahia - CEP 40.255-020 - TELEFAX Nº (71) 3082-8228 e-mail:potencial@potencialltda.com.br</oddFooter>
  </headerFooter>
  <rowBreaks count="2" manualBreakCount="2">
    <brk id="42" man="true" max="16383" min="0"/>
    <brk id="86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23"/>
  <sheetViews>
    <sheetView showFormulas="false" showGridLines="true" showRowColHeaders="true" showZeros="false" rightToLeft="false" tabSelected="true" showOutlineSymbols="true" defaultGridColor="true" view="normal" topLeftCell="A1" colorId="64" zoomScale="120" zoomScaleNormal="120" zoomScalePageLayoutView="100" workbookViewId="0">
      <pane xSplit="0" ySplit="1" topLeftCell="A2" activePane="bottomLeft" state="frozen"/>
      <selection pane="topLeft" activeCell="A1" activeCellId="0" sqref="A1"/>
      <selection pane="bottomLeft" activeCell="G16" activeCellId="0" sqref="G16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30.11"/>
    <col collapsed="false" customWidth="true" hidden="false" outlineLevel="0" max="2" min="2" style="1" width="18.34"/>
    <col collapsed="false" customWidth="true" hidden="false" outlineLevel="0" max="3" min="3" style="1" width="21.33"/>
    <col collapsed="false" customWidth="true" hidden="false" outlineLevel="0" max="4" min="4" style="1" width="16.33"/>
    <col collapsed="false" customWidth="true" hidden="false" outlineLevel="0" max="5" min="5" style="1" width="17.11"/>
    <col collapsed="false" customWidth="true" hidden="false" outlineLevel="0" max="6" min="6" style="1" width="12.22"/>
    <col collapsed="false" customWidth="true" hidden="false" outlineLevel="0" max="245" min="7" style="1" width="11.56"/>
    <col collapsed="false" customWidth="true" hidden="false" outlineLevel="0" max="246" min="246" style="1" width="30.88"/>
    <col collapsed="false" customWidth="true" hidden="false" outlineLevel="0" max="247" min="247" style="1" width="15.66"/>
    <col collapsed="false" customWidth="true" hidden="false" outlineLevel="0" max="248" min="248" style="1" width="16.44"/>
    <col collapsed="false" customWidth="true" hidden="false" outlineLevel="0" max="249" min="249" style="1" width="14.11"/>
    <col collapsed="false" customWidth="true" hidden="false" outlineLevel="0" max="250" min="250" style="1" width="19.67"/>
    <col collapsed="false" customWidth="true" hidden="false" outlineLevel="0" max="251" min="251" style="1" width="14.11"/>
    <col collapsed="false" customWidth="true" hidden="false" outlineLevel="0" max="501" min="252" style="1" width="11.56"/>
    <col collapsed="false" customWidth="true" hidden="false" outlineLevel="0" max="502" min="502" style="1" width="30.88"/>
    <col collapsed="false" customWidth="true" hidden="false" outlineLevel="0" max="503" min="503" style="1" width="15.66"/>
    <col collapsed="false" customWidth="true" hidden="false" outlineLevel="0" max="504" min="504" style="1" width="16.44"/>
    <col collapsed="false" customWidth="true" hidden="false" outlineLevel="0" max="505" min="505" style="1" width="14.11"/>
    <col collapsed="false" customWidth="true" hidden="false" outlineLevel="0" max="506" min="506" style="1" width="19.67"/>
    <col collapsed="false" customWidth="true" hidden="false" outlineLevel="0" max="507" min="507" style="1" width="14.11"/>
    <col collapsed="false" customWidth="true" hidden="false" outlineLevel="0" max="757" min="508" style="1" width="11.56"/>
    <col collapsed="false" customWidth="true" hidden="false" outlineLevel="0" max="758" min="758" style="1" width="30.88"/>
    <col collapsed="false" customWidth="true" hidden="false" outlineLevel="0" max="759" min="759" style="1" width="15.66"/>
    <col collapsed="false" customWidth="true" hidden="false" outlineLevel="0" max="760" min="760" style="1" width="16.44"/>
    <col collapsed="false" customWidth="true" hidden="false" outlineLevel="0" max="761" min="761" style="1" width="14.11"/>
    <col collapsed="false" customWidth="true" hidden="false" outlineLevel="0" max="762" min="762" style="1" width="19.67"/>
    <col collapsed="false" customWidth="true" hidden="false" outlineLevel="0" max="763" min="763" style="1" width="14.11"/>
    <col collapsed="false" customWidth="true" hidden="false" outlineLevel="0" max="1013" min="764" style="1" width="11.56"/>
    <col collapsed="false" customWidth="true" hidden="false" outlineLevel="0" max="1014" min="1014" style="1" width="30.88"/>
    <col collapsed="false" customWidth="true" hidden="false" outlineLevel="0" max="1015" min="1015" style="1" width="15.66"/>
    <col collapsed="false" customWidth="true" hidden="false" outlineLevel="0" max="1016" min="1016" style="1" width="16.44"/>
    <col collapsed="false" customWidth="true" hidden="false" outlineLevel="0" max="1018" min="1017" style="1" width="14.11"/>
  </cols>
  <sheetData>
    <row r="1" customFormat="false" ht="17.25" hidden="false" customHeight="true" outlineLevel="0" collapsed="false">
      <c r="A1" s="146" t="s">
        <v>207</v>
      </c>
      <c r="B1" s="146"/>
      <c r="C1" s="146"/>
      <c r="D1" s="146"/>
      <c r="E1" s="146"/>
    </row>
    <row r="2" customFormat="false" ht="15" hidden="false" customHeight="true" outlineLevel="0" collapsed="false">
      <c r="A2" s="147" t="s">
        <v>208</v>
      </c>
      <c r="B2" s="147"/>
      <c r="C2" s="147"/>
      <c r="D2" s="147"/>
      <c r="E2" s="147"/>
    </row>
    <row r="3" customFormat="false" ht="12" hidden="false" customHeight="true" outlineLevel="0" collapsed="false">
      <c r="A3" s="148"/>
      <c r="B3" s="148"/>
      <c r="C3" s="148"/>
      <c r="D3" s="148"/>
      <c r="E3" s="148"/>
    </row>
    <row r="4" customFormat="false" ht="15.75" hidden="false" customHeight="true" outlineLevel="0" collapsed="false">
      <c r="A4" s="149" t="s">
        <v>209</v>
      </c>
      <c r="B4" s="149"/>
      <c r="C4" s="149"/>
      <c r="D4" s="149"/>
      <c r="E4" s="149"/>
    </row>
    <row r="5" customFormat="false" ht="25.35" hidden="false" customHeight="false" outlineLevel="0" collapsed="false">
      <c r="A5" s="150" t="s">
        <v>210</v>
      </c>
      <c r="B5" s="150" t="s">
        <v>211</v>
      </c>
      <c r="C5" s="151" t="s">
        <v>121</v>
      </c>
      <c r="D5" s="151" t="s">
        <v>212</v>
      </c>
      <c r="E5" s="151" t="s">
        <v>213</v>
      </c>
    </row>
    <row r="6" customFormat="false" ht="20.25" hidden="false" customHeight="true" outlineLevel="0" collapsed="false">
      <c r="A6" s="152" t="s">
        <v>214</v>
      </c>
      <c r="B6" s="153" t="n">
        <v>1</v>
      </c>
      <c r="C6" s="153" t="n">
        <v>16</v>
      </c>
      <c r="D6" s="154" t="n">
        <v>179.5</v>
      </c>
      <c r="E6" s="154" t="n">
        <f aca="false">ROUND(B6*C6*D6,2)</f>
        <v>2872</v>
      </c>
    </row>
    <row r="7" customFormat="false" ht="20.25" hidden="false" customHeight="true" outlineLevel="0" collapsed="false">
      <c r="A7" s="152" t="s">
        <v>215</v>
      </c>
      <c r="B7" s="153" t="n">
        <v>1</v>
      </c>
      <c r="C7" s="153" t="n">
        <v>16</v>
      </c>
      <c r="D7" s="154" t="n">
        <v>33.63</v>
      </c>
      <c r="E7" s="154" t="n">
        <f aca="false">ROUND(B7*C7*D7,2)</f>
        <v>538.08</v>
      </c>
    </row>
    <row r="8" customFormat="false" ht="18" hidden="false" customHeight="true" outlineLevel="0" collapsed="false">
      <c r="A8" s="152" t="s">
        <v>216</v>
      </c>
      <c r="B8" s="153" t="n">
        <v>3</v>
      </c>
      <c r="C8" s="153" t="n">
        <v>34</v>
      </c>
      <c r="D8" s="154" t="n">
        <v>43.47</v>
      </c>
      <c r="E8" s="154" t="n">
        <f aca="false">ROUND(B8*C8*D8,2)</f>
        <v>4433.94</v>
      </c>
    </row>
    <row r="9" customFormat="false" ht="18" hidden="false" customHeight="true" outlineLevel="0" collapsed="false">
      <c r="A9" s="152" t="s">
        <v>217</v>
      </c>
      <c r="B9" s="153" t="n">
        <v>2</v>
      </c>
      <c r="C9" s="153" t="n">
        <v>34</v>
      </c>
      <c r="D9" s="154" t="n">
        <v>25.52</v>
      </c>
      <c r="E9" s="154" t="n">
        <f aca="false">ROUND(B9*C9*D9,2)</f>
        <v>1735.36</v>
      </c>
    </row>
    <row r="10" customFormat="false" ht="18.75" hidden="false" customHeight="true" outlineLevel="0" collapsed="false">
      <c r="A10" s="155" t="s">
        <v>57</v>
      </c>
      <c r="B10" s="155" t="n">
        <f aca="false">SUM(B6:B9)</f>
        <v>7</v>
      </c>
      <c r="C10" s="155" t="s">
        <v>218</v>
      </c>
      <c r="D10" s="155" t="s">
        <v>218</v>
      </c>
      <c r="E10" s="156" t="n">
        <f aca="false">ROUND(SUM(E6:E9),2)</f>
        <v>9579.38</v>
      </c>
    </row>
    <row r="11" customFormat="false" ht="18" hidden="false" customHeight="true" outlineLevel="0" collapsed="false">
      <c r="A11" s="149" t="s">
        <v>219</v>
      </c>
      <c r="B11" s="149"/>
      <c r="C11" s="149"/>
      <c r="D11" s="149"/>
      <c r="E11" s="149"/>
    </row>
    <row r="12" customFormat="false" ht="25.35" hidden="false" customHeight="false" outlineLevel="0" collapsed="false">
      <c r="A12" s="150" t="s">
        <v>210</v>
      </c>
      <c r="B12" s="150" t="s">
        <v>211</v>
      </c>
      <c r="C12" s="151" t="s">
        <v>121</v>
      </c>
      <c r="D12" s="151" t="s">
        <v>212</v>
      </c>
      <c r="E12" s="151" t="s">
        <v>213</v>
      </c>
    </row>
    <row r="13" customFormat="false" ht="21" hidden="false" customHeight="true" outlineLevel="0" collapsed="false">
      <c r="A13" s="152" t="s">
        <v>214</v>
      </c>
      <c r="B13" s="153" t="n">
        <v>1</v>
      </c>
      <c r="C13" s="153" t="n">
        <v>28</v>
      </c>
      <c r="D13" s="154" t="n">
        <v>211.18</v>
      </c>
      <c r="E13" s="154" t="n">
        <f aca="false">ROUND(B13*C13*D13,2)</f>
        <v>5913.04</v>
      </c>
    </row>
    <row r="14" customFormat="false" ht="21" hidden="false" customHeight="true" outlineLevel="0" collapsed="false">
      <c r="A14" s="152" t="s">
        <v>215</v>
      </c>
      <c r="B14" s="153" t="n">
        <v>1</v>
      </c>
      <c r="C14" s="153" t="n">
        <v>28</v>
      </c>
      <c r="D14" s="154" t="n">
        <v>39.56</v>
      </c>
      <c r="E14" s="154" t="n">
        <f aca="false">ROUND(B14*C14*D14,2)</f>
        <v>1107.68</v>
      </c>
    </row>
    <row r="15" customFormat="false" ht="15.75" hidden="false" customHeight="true" outlineLevel="0" collapsed="false">
      <c r="A15" s="152" t="s">
        <v>216</v>
      </c>
      <c r="B15" s="153" t="n">
        <v>3</v>
      </c>
      <c r="C15" s="153" t="n">
        <v>30</v>
      </c>
      <c r="D15" s="154" t="n">
        <v>51.14</v>
      </c>
      <c r="E15" s="154" t="n">
        <f aca="false">ROUND(B15*C15*D15,2)</f>
        <v>4602.6</v>
      </c>
    </row>
    <row r="16" customFormat="false" ht="17.25" hidden="false" customHeight="true" outlineLevel="0" collapsed="false">
      <c r="A16" s="152" t="s">
        <v>217</v>
      </c>
      <c r="B16" s="153" t="n">
        <v>2</v>
      </c>
      <c r="C16" s="153" t="n">
        <v>30</v>
      </c>
      <c r="D16" s="154" t="n">
        <v>30.02</v>
      </c>
      <c r="E16" s="154" t="n">
        <f aca="false">ROUND(B16*C16*D16,2)</f>
        <v>1801.2</v>
      </c>
    </row>
    <row r="17" customFormat="false" ht="15" hidden="false" customHeight="true" outlineLevel="0" collapsed="false">
      <c r="A17" s="155" t="s">
        <v>57</v>
      </c>
      <c r="B17" s="155" t="n">
        <f aca="false">SUM(B13:B16)</f>
        <v>7</v>
      </c>
      <c r="C17" s="155" t="s">
        <v>218</v>
      </c>
      <c r="D17" s="155" t="s">
        <v>218</v>
      </c>
      <c r="E17" s="156" t="n">
        <f aca="false">ROUND(SUM(E13:E16),2)</f>
        <v>13424.52</v>
      </c>
    </row>
    <row r="18" customFormat="false" ht="17.25" hidden="false" customHeight="true" outlineLevel="0" collapsed="false">
      <c r="A18" s="157" t="s">
        <v>220</v>
      </c>
      <c r="B18" s="157"/>
      <c r="C18" s="157"/>
      <c r="D18" s="157"/>
      <c r="E18" s="158" t="n">
        <f aca="false">ROUND(E10+E17,2)</f>
        <v>23003.9</v>
      </c>
      <c r="F18" s="159"/>
      <c r="G18" s="159"/>
    </row>
    <row r="19" customFormat="false" ht="46.5" hidden="false" customHeight="true" outlineLevel="0" collapsed="false">
      <c r="A19" s="160" t="s">
        <v>221</v>
      </c>
      <c r="B19" s="160"/>
      <c r="C19" s="160"/>
      <c r="D19" s="160"/>
      <c r="E19" s="160"/>
    </row>
    <row r="20" customFormat="false" ht="24" hidden="false" customHeight="true" outlineLevel="0" collapsed="false">
      <c r="A20" s="161"/>
      <c r="B20" s="161"/>
      <c r="C20" s="161"/>
      <c r="D20" s="161"/>
      <c r="E20" s="161"/>
    </row>
    <row r="21" customFormat="false" ht="14.25" hidden="false" customHeight="false" outlineLevel="0" collapsed="false">
      <c r="A21" s="161"/>
      <c r="B21" s="161"/>
      <c r="C21" s="161"/>
      <c r="D21" s="161"/>
      <c r="E21" s="161"/>
    </row>
    <row r="22" customFormat="false" ht="14.25" hidden="false" customHeight="false" outlineLevel="0" collapsed="false">
      <c r="A22" s="79"/>
      <c r="B22" s="79"/>
      <c r="C22" s="79"/>
      <c r="D22" s="79"/>
      <c r="E22" s="79"/>
    </row>
    <row r="23" customFormat="false" ht="14.25" hidden="false" customHeight="false" outlineLevel="0" collapsed="false">
      <c r="A23" s="79"/>
      <c r="B23" s="79"/>
      <c r="C23" s="79"/>
      <c r="D23" s="79"/>
      <c r="E23" s="79"/>
    </row>
  </sheetData>
  <mergeCells count="9">
    <mergeCell ref="A1:E1"/>
    <mergeCell ref="A2:E2"/>
    <mergeCell ref="A3:E3"/>
    <mergeCell ref="A4:E4"/>
    <mergeCell ref="A11:E11"/>
    <mergeCell ref="A18:D18"/>
    <mergeCell ref="A19:E19"/>
    <mergeCell ref="A20:E20"/>
    <mergeCell ref="A21:E21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VI do Edital &amp;R&amp;"Times New Roman,Normal"&amp;11&amp;P/&amp;N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W65527"/>
  <sheetViews>
    <sheetView showFormulas="false" showGridLines="true" showRowColHeaders="true" showZeros="false" rightToLeft="false" tabSelected="false" showOutlineSymbols="true" defaultGridColor="true" view="normal" topLeftCell="A1" colorId="64" zoomScale="90" zoomScaleNormal="90" zoomScalePageLayoutView="100" workbookViewId="0">
      <pane xSplit="0" ySplit="12" topLeftCell="A97" activePane="bottomLeft" state="frozen"/>
      <selection pane="topLeft" activeCell="A1" activeCellId="0" sqref="A1"/>
      <selection pane="bottomLeft" activeCell="I21" activeCellId="0" sqref="I21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19.67"/>
    <col collapsed="false" customWidth="true" hidden="false" outlineLevel="0" max="2" min="2" style="1" width="9.44"/>
    <col collapsed="false" customWidth="true" hidden="false" outlineLevel="0" max="3" min="3" style="1" width="6.67"/>
    <col collapsed="false" customWidth="true" hidden="false" outlineLevel="0" max="4" min="4" style="1" width="6.88"/>
    <col collapsed="false" customWidth="true" hidden="false" outlineLevel="0" max="5" min="5" style="1" width="11.33"/>
    <col collapsed="false" customWidth="true" hidden="false" outlineLevel="0" max="6" min="6" style="1" width="8.56"/>
    <col collapsed="false" customWidth="true" hidden="false" outlineLevel="0" max="7" min="7" style="1" width="20.44"/>
    <col collapsed="false" customWidth="true" hidden="false" outlineLevel="0" max="8" min="8" style="1" width="15.33"/>
    <col collapsed="false" customWidth="true" hidden="false" outlineLevel="0" max="9" min="9" style="1" width="24.11"/>
    <col collapsed="false" customWidth="true" hidden="false" outlineLevel="0" max="10" min="10" style="1" width="6.67"/>
    <col collapsed="false" customWidth="true" hidden="false" outlineLevel="0" max="11" min="11" style="1" width="10.33"/>
    <col collapsed="false" customWidth="true" hidden="false" outlineLevel="0" max="12" min="12" style="1" width="14.11"/>
    <col collapsed="false" customWidth="true" hidden="false" outlineLevel="0" max="13" min="13" style="1" width="15"/>
    <col collapsed="false" customWidth="true" hidden="false" outlineLevel="0" max="251" min="14" style="1" width="9.11"/>
    <col collapsed="false" customWidth="true" hidden="false" outlineLevel="0" max="252" min="252" style="1" width="19.67"/>
    <col collapsed="false" customWidth="true" hidden="false" outlineLevel="0" max="253" min="253" style="1" width="9.44"/>
    <col collapsed="false" customWidth="true" hidden="false" outlineLevel="0" max="254" min="254" style="1" width="6.67"/>
    <col collapsed="false" customWidth="true" hidden="false" outlineLevel="0" max="255" min="255" style="1" width="6.88"/>
    <col collapsed="false" customWidth="true" hidden="false" outlineLevel="0" max="256" min="256" style="1" width="11.33"/>
    <col collapsed="false" customWidth="true" hidden="false" outlineLevel="0" max="257" min="257" style="1" width="8.34"/>
    <col collapsed="false" customWidth="true" hidden="false" outlineLevel="0" max="258" min="258" style="1" width="20.44"/>
    <col collapsed="false" customWidth="true" hidden="false" outlineLevel="0" max="259" min="259" style="1" width="18.88"/>
    <col collapsed="false" customWidth="true" hidden="false" outlineLevel="0" max="260" min="260" style="1" width="26.56"/>
    <col collapsed="false" customWidth="true" hidden="true" outlineLevel="0" max="265" min="261" style="1" width="11.53"/>
    <col collapsed="false" customWidth="true" hidden="false" outlineLevel="0" max="266" min="266" style="1" width="6.67"/>
    <col collapsed="false" customWidth="true" hidden="false" outlineLevel="0" max="267" min="267" style="1" width="10.33"/>
    <col collapsed="false" customWidth="true" hidden="false" outlineLevel="0" max="268" min="268" style="1" width="14.11"/>
    <col collapsed="false" customWidth="true" hidden="false" outlineLevel="0" max="269" min="269" style="1" width="15"/>
    <col collapsed="false" customWidth="true" hidden="false" outlineLevel="0" max="507" min="270" style="1" width="9.11"/>
    <col collapsed="false" customWidth="true" hidden="false" outlineLevel="0" max="508" min="508" style="1" width="19.67"/>
    <col collapsed="false" customWidth="true" hidden="false" outlineLevel="0" max="509" min="509" style="1" width="9.44"/>
    <col collapsed="false" customWidth="true" hidden="false" outlineLevel="0" max="510" min="510" style="1" width="6.67"/>
    <col collapsed="false" customWidth="true" hidden="false" outlineLevel="0" max="511" min="511" style="1" width="6.88"/>
    <col collapsed="false" customWidth="true" hidden="false" outlineLevel="0" max="512" min="512" style="1" width="11.33"/>
    <col collapsed="false" customWidth="true" hidden="false" outlineLevel="0" max="513" min="513" style="1" width="8.34"/>
    <col collapsed="false" customWidth="true" hidden="false" outlineLevel="0" max="514" min="514" style="1" width="20.44"/>
    <col collapsed="false" customWidth="true" hidden="false" outlineLevel="0" max="515" min="515" style="1" width="18.88"/>
    <col collapsed="false" customWidth="true" hidden="false" outlineLevel="0" max="516" min="516" style="1" width="26.56"/>
    <col collapsed="false" customWidth="true" hidden="true" outlineLevel="0" max="521" min="517" style="1" width="11.53"/>
    <col collapsed="false" customWidth="true" hidden="false" outlineLevel="0" max="522" min="522" style="1" width="6.67"/>
    <col collapsed="false" customWidth="true" hidden="false" outlineLevel="0" max="523" min="523" style="1" width="10.33"/>
    <col collapsed="false" customWidth="true" hidden="false" outlineLevel="0" max="524" min="524" style="1" width="14.11"/>
    <col collapsed="false" customWidth="true" hidden="false" outlineLevel="0" max="525" min="525" style="1" width="15"/>
    <col collapsed="false" customWidth="true" hidden="false" outlineLevel="0" max="763" min="526" style="1" width="9.11"/>
    <col collapsed="false" customWidth="true" hidden="false" outlineLevel="0" max="764" min="764" style="1" width="19.67"/>
    <col collapsed="false" customWidth="true" hidden="false" outlineLevel="0" max="765" min="765" style="1" width="9.44"/>
    <col collapsed="false" customWidth="true" hidden="false" outlineLevel="0" max="766" min="766" style="1" width="6.67"/>
    <col collapsed="false" customWidth="true" hidden="false" outlineLevel="0" max="767" min="767" style="1" width="6.88"/>
    <col collapsed="false" customWidth="true" hidden="false" outlineLevel="0" max="768" min="768" style="1" width="11.33"/>
    <col collapsed="false" customWidth="true" hidden="false" outlineLevel="0" max="769" min="769" style="1" width="8.34"/>
    <col collapsed="false" customWidth="true" hidden="false" outlineLevel="0" max="770" min="770" style="1" width="20.44"/>
    <col collapsed="false" customWidth="true" hidden="false" outlineLevel="0" max="771" min="771" style="1" width="18.88"/>
    <col collapsed="false" customWidth="true" hidden="false" outlineLevel="0" max="772" min="772" style="1" width="26.56"/>
    <col collapsed="false" customWidth="true" hidden="true" outlineLevel="0" max="777" min="773" style="1" width="11.53"/>
    <col collapsed="false" customWidth="true" hidden="false" outlineLevel="0" max="778" min="778" style="1" width="6.67"/>
    <col collapsed="false" customWidth="true" hidden="false" outlineLevel="0" max="779" min="779" style="1" width="10.33"/>
    <col collapsed="false" customWidth="true" hidden="false" outlineLevel="0" max="780" min="780" style="1" width="14.11"/>
    <col collapsed="false" customWidth="true" hidden="false" outlineLevel="0" max="781" min="781" style="1" width="15"/>
    <col collapsed="false" customWidth="true" hidden="false" outlineLevel="0" max="1020" min="782" style="1" width="9.11"/>
  </cols>
  <sheetData>
    <row r="1" customFormat="fals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3.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12.75" hidden="false" customHeight="true" outlineLevel="0" collapsed="false">
      <c r="A3" s="87" t="s">
        <v>123</v>
      </c>
      <c r="B3" s="87"/>
      <c r="C3" s="87"/>
      <c r="D3" s="87"/>
      <c r="E3" s="87"/>
      <c r="F3" s="88" t="e">
        <f aca="false">#REF!</f>
        <v>#REF!</v>
      </c>
      <c r="G3" s="7"/>
      <c r="H3" s="89"/>
      <c r="I3" s="6"/>
    </row>
    <row r="4" customFormat="false" ht="13.8" hidden="false" customHeight="false" outlineLevel="0" collapsed="false">
      <c r="A4" s="4" t="s">
        <v>3</v>
      </c>
      <c r="B4" s="4"/>
      <c r="C4" s="7" t="s">
        <v>4</v>
      </c>
      <c r="D4" s="7"/>
      <c r="E4" s="7"/>
      <c r="F4" s="7"/>
      <c r="G4" s="7"/>
      <c r="H4" s="7"/>
      <c r="I4" s="6"/>
    </row>
    <row r="5" customFormat="false" ht="13.8" hidden="false" customHeight="false" outlineLevel="0" collapsed="false">
      <c r="A5" s="4" t="s">
        <v>5</v>
      </c>
      <c r="B5" s="8" t="s">
        <v>6</v>
      </c>
      <c r="C5" s="8"/>
      <c r="D5" s="7"/>
      <c r="E5" s="7"/>
      <c r="F5" s="7"/>
      <c r="G5" s="7"/>
      <c r="H5" s="9"/>
      <c r="I5" s="6"/>
    </row>
    <row r="6" customFormat="false" ht="13.8" hidden="false" customHeight="false" outlineLevel="0" collapsed="false">
      <c r="A6" s="10" t="s">
        <v>7</v>
      </c>
      <c r="B6" s="10"/>
      <c r="C6" s="10"/>
      <c r="D6" s="10"/>
      <c r="E6" s="10"/>
      <c r="F6" s="10"/>
      <c r="G6" s="10"/>
      <c r="H6" s="10"/>
      <c r="I6" s="10"/>
    </row>
    <row r="7" customFormat="false" ht="13.8" hidden="false" customHeight="false" outlineLevel="0" collapsed="false">
      <c r="A7" s="11" t="s">
        <v>8</v>
      </c>
      <c r="B7" s="11"/>
      <c r="C7" s="11"/>
      <c r="D7" s="11"/>
      <c r="E7" s="11"/>
      <c r="F7" s="11"/>
      <c r="G7" s="11"/>
      <c r="H7" s="11"/>
      <c r="I7" s="11"/>
    </row>
    <row r="8" customFormat="false" ht="13.8" hidden="false" customHeight="false" outlineLevel="0" collapsed="false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customFormat="false" ht="13.8" hidden="false" customHeight="false" outlineLevel="0" collapsed="false">
      <c r="A9" s="13" t="n">
        <v>1</v>
      </c>
      <c r="B9" s="14" t="s">
        <v>10</v>
      </c>
      <c r="C9" s="14"/>
      <c r="D9" s="14"/>
      <c r="E9" s="14"/>
      <c r="F9" s="14"/>
      <c r="G9" s="14"/>
      <c r="H9" s="14"/>
      <c r="I9" s="15" t="s">
        <v>11</v>
      </c>
    </row>
    <row r="10" customFormat="false" ht="13.8" hidden="false" customHeight="false" outlineLevel="0" collapsed="false">
      <c r="A10" s="13" t="n">
        <v>2</v>
      </c>
      <c r="B10" s="14" t="s">
        <v>12</v>
      </c>
      <c r="C10" s="14"/>
      <c r="D10" s="14"/>
      <c r="E10" s="14"/>
      <c r="F10" s="14"/>
      <c r="G10" s="14"/>
      <c r="H10" s="14"/>
      <c r="I10" s="16" t="n">
        <v>2054.8</v>
      </c>
    </row>
    <row r="11" customFormat="false" ht="13.8" hidden="false" customHeight="false" outlineLevel="0" collapsed="false">
      <c r="A11" s="13" t="n">
        <v>3</v>
      </c>
      <c r="B11" s="14" t="s">
        <v>13</v>
      </c>
      <c r="C11" s="14"/>
      <c r="D11" s="14"/>
      <c r="E11" s="14"/>
      <c r="F11" s="14"/>
      <c r="G11" s="14"/>
      <c r="H11" s="14"/>
      <c r="I11" s="17" t="s">
        <v>14</v>
      </c>
    </row>
    <row r="12" customFormat="false" ht="13.8" hidden="false" customHeight="false" outlineLevel="0" collapsed="false">
      <c r="A12" s="13" t="n">
        <v>4</v>
      </c>
      <c r="B12" s="14" t="s">
        <v>15</v>
      </c>
      <c r="C12" s="14"/>
      <c r="D12" s="14"/>
      <c r="E12" s="14"/>
      <c r="F12" s="14"/>
      <c r="G12" s="14"/>
      <c r="H12" s="14"/>
      <c r="I12" s="18" t="s">
        <v>124</v>
      </c>
    </row>
    <row r="13" customFormat="false" ht="13.8" hidden="false" customHeight="false" outlineLevel="0" collapsed="false">
      <c r="A13" s="12" t="s">
        <v>17</v>
      </c>
      <c r="B13" s="12"/>
      <c r="C13" s="12"/>
      <c r="D13" s="12"/>
      <c r="E13" s="12"/>
      <c r="F13" s="12"/>
      <c r="G13" s="12"/>
      <c r="H13" s="12"/>
      <c r="I13" s="12"/>
    </row>
    <row r="14" customFormat="false" ht="13.8" hidden="false" customHeight="false" outlineLevel="0" collapsed="false">
      <c r="A14" s="19" t="n">
        <v>1</v>
      </c>
      <c r="B14" s="20" t="s">
        <v>18</v>
      </c>
      <c r="C14" s="20"/>
      <c r="D14" s="20"/>
      <c r="E14" s="20"/>
      <c r="F14" s="20"/>
      <c r="G14" s="20"/>
      <c r="H14" s="21" t="s">
        <v>19</v>
      </c>
      <c r="I14" s="22" t="s">
        <v>20</v>
      </c>
    </row>
    <row r="15" customFormat="false" ht="13.8" hidden="false" customHeight="false" outlineLevel="0" collapsed="false">
      <c r="A15" s="13" t="s">
        <v>21</v>
      </c>
      <c r="B15" s="23" t="s">
        <v>22</v>
      </c>
      <c r="C15" s="23"/>
      <c r="D15" s="23"/>
      <c r="E15" s="23"/>
      <c r="F15" s="23"/>
      <c r="G15" s="23"/>
      <c r="H15" s="23"/>
      <c r="I15" s="16" t="n">
        <f aca="false">I10</f>
        <v>2054.8</v>
      </c>
    </row>
    <row r="16" customFormat="false" ht="13.8" hidden="false" customHeight="false" outlineLevel="0" collapsed="false">
      <c r="A16" s="13" t="s">
        <v>23</v>
      </c>
      <c r="B16" s="24" t="s">
        <v>24</v>
      </c>
      <c r="C16" s="24"/>
      <c r="D16" s="24"/>
      <c r="E16" s="24"/>
      <c r="F16" s="24"/>
      <c r="G16" s="24"/>
      <c r="H16" s="25" t="n">
        <v>0.3</v>
      </c>
      <c r="I16" s="16" t="n">
        <f aca="false">I15*0.3</f>
        <v>616.44</v>
      </c>
    </row>
    <row r="17" customFormat="false" ht="13.8" hidden="false" customHeight="false" outlineLevel="0" collapsed="false">
      <c r="A17" s="26"/>
      <c r="B17" s="27" t="s">
        <v>25</v>
      </c>
      <c r="C17" s="27"/>
      <c r="D17" s="27"/>
      <c r="E17" s="27"/>
      <c r="F17" s="27"/>
      <c r="G17" s="27"/>
      <c r="H17" s="27"/>
      <c r="I17" s="28" t="n">
        <f aca="false">SUM(I15:I16)</f>
        <v>2671.24</v>
      </c>
    </row>
    <row r="18" customFormat="false" ht="13.8" hidden="false" customHeight="false" outlineLevel="0" collapsed="false">
      <c r="A18" s="12" t="s">
        <v>26</v>
      </c>
      <c r="B18" s="12"/>
      <c r="C18" s="12"/>
      <c r="D18" s="12"/>
      <c r="E18" s="12"/>
      <c r="F18" s="12"/>
      <c r="G18" s="12"/>
      <c r="H18" s="12"/>
      <c r="I18" s="12"/>
    </row>
    <row r="19" customFormat="false" ht="13.8" hidden="false" customHeight="false" outlineLevel="0" collapsed="false">
      <c r="A19" s="19" t="n">
        <v>2</v>
      </c>
      <c r="B19" s="22" t="s">
        <v>27</v>
      </c>
      <c r="C19" s="22"/>
      <c r="D19" s="22"/>
      <c r="E19" s="22"/>
      <c r="F19" s="22"/>
      <c r="G19" s="22"/>
      <c r="H19" s="22"/>
      <c r="I19" s="22" t="s">
        <v>20</v>
      </c>
      <c r="K19" s="29"/>
    </row>
    <row r="20" customFormat="false" ht="13.8" hidden="false" customHeight="false" outlineLevel="0" collapsed="false">
      <c r="A20" s="13" t="s">
        <v>21</v>
      </c>
      <c r="B20" s="23" t="s">
        <v>28</v>
      </c>
      <c r="C20" s="23"/>
      <c r="D20" s="23"/>
      <c r="E20" s="23"/>
      <c r="F20" s="23"/>
      <c r="G20" s="23"/>
      <c r="H20" s="23"/>
      <c r="I20" s="30" t="n">
        <f aca="false">(4.1*2*4)</f>
        <v>32.8</v>
      </c>
    </row>
    <row r="21" customFormat="false" ht="13.8" hidden="false" customHeight="false" outlineLevel="0" collapsed="false">
      <c r="A21" s="13" t="s">
        <v>23</v>
      </c>
      <c r="B21" s="23" t="s">
        <v>29</v>
      </c>
      <c r="C21" s="23"/>
      <c r="D21" s="23"/>
      <c r="E21" s="23"/>
      <c r="F21" s="23"/>
      <c r="G21" s="23"/>
      <c r="H21" s="23"/>
      <c r="I21" s="30" t="n">
        <f aca="false">15.43*4</f>
        <v>61.72</v>
      </c>
    </row>
    <row r="22" customFormat="false" ht="13.8" hidden="false" customHeight="false" outlineLevel="0" collapsed="false">
      <c r="A22" s="31" t="s">
        <v>30</v>
      </c>
      <c r="B22" s="32" t="s">
        <v>31</v>
      </c>
      <c r="C22" s="32"/>
      <c r="D22" s="32"/>
      <c r="E22" s="32"/>
      <c r="F22" s="32"/>
      <c r="G22" s="32"/>
      <c r="H22" s="32"/>
      <c r="I22" s="30" t="n">
        <v>10</v>
      </c>
      <c r="K22" s="29"/>
    </row>
    <row r="23" customFormat="false" ht="13.8" hidden="false" customHeight="false" outlineLevel="0" collapsed="false">
      <c r="A23" s="31" t="s">
        <v>32</v>
      </c>
      <c r="B23" s="32" t="s">
        <v>33</v>
      </c>
      <c r="C23" s="32"/>
      <c r="D23" s="32"/>
      <c r="E23" s="32"/>
      <c r="F23" s="32"/>
      <c r="G23" s="32"/>
      <c r="H23" s="32"/>
      <c r="I23" s="33"/>
      <c r="K23" s="29"/>
    </row>
    <row r="24" customFormat="false" ht="13.8" hidden="false" customHeight="false" outlineLevel="0" collapsed="false">
      <c r="A24" s="26"/>
      <c r="B24" s="27" t="s">
        <v>34</v>
      </c>
      <c r="C24" s="27"/>
      <c r="D24" s="27"/>
      <c r="E24" s="27"/>
      <c r="F24" s="27"/>
      <c r="G24" s="27"/>
      <c r="H24" s="27"/>
      <c r="I24" s="34" t="n">
        <f aca="false">SUM(I20:I22)</f>
        <v>104.52</v>
      </c>
      <c r="K24" s="35"/>
    </row>
    <row r="25" customFormat="false" ht="13.8" hidden="false" customHeight="false" outlineLevel="0" collapsed="false">
      <c r="A25" s="12" t="s">
        <v>35</v>
      </c>
      <c r="B25" s="12"/>
      <c r="C25" s="12"/>
      <c r="D25" s="12"/>
      <c r="E25" s="12"/>
      <c r="F25" s="12"/>
      <c r="G25" s="12"/>
      <c r="H25" s="12"/>
      <c r="I25" s="12"/>
    </row>
    <row r="26" customFormat="false" ht="13.8" hidden="false" customHeight="false" outlineLevel="0" collapsed="false">
      <c r="A26" s="19" t="n">
        <v>3</v>
      </c>
      <c r="B26" s="36" t="s">
        <v>36</v>
      </c>
      <c r="C26" s="36"/>
      <c r="D26" s="36"/>
      <c r="E26" s="36"/>
      <c r="F26" s="36"/>
      <c r="G26" s="36"/>
      <c r="H26" s="36"/>
      <c r="I26" s="22" t="s">
        <v>20</v>
      </c>
    </row>
    <row r="27" customFormat="false" ht="13.8" hidden="false" customHeight="false" outlineLevel="0" collapsed="false">
      <c r="A27" s="37" t="s">
        <v>21</v>
      </c>
      <c r="B27" s="32" t="s">
        <v>37</v>
      </c>
      <c r="C27" s="32"/>
      <c r="D27" s="32"/>
      <c r="E27" s="32"/>
      <c r="F27" s="32"/>
      <c r="G27" s="32"/>
      <c r="H27" s="32"/>
      <c r="I27" s="38"/>
    </row>
    <row r="28" customFormat="false" ht="13.8" hidden="false" customHeight="false" outlineLevel="0" collapsed="false">
      <c r="A28" s="37" t="s">
        <v>23</v>
      </c>
      <c r="B28" s="32" t="s">
        <v>38</v>
      </c>
      <c r="C28" s="32"/>
      <c r="D28" s="32"/>
      <c r="E28" s="32"/>
      <c r="F28" s="32"/>
      <c r="G28" s="32"/>
      <c r="H28" s="32"/>
      <c r="I28" s="38"/>
    </row>
    <row r="29" customFormat="false" ht="13.8" hidden="false" customHeight="false" outlineLevel="0" collapsed="false">
      <c r="A29" s="37" t="s">
        <v>30</v>
      </c>
      <c r="B29" s="32" t="s">
        <v>39</v>
      </c>
      <c r="C29" s="32"/>
      <c r="D29" s="32"/>
      <c r="E29" s="32"/>
      <c r="F29" s="32"/>
      <c r="G29" s="32"/>
      <c r="H29" s="32"/>
      <c r="I29" s="38"/>
    </row>
    <row r="30" customFormat="false" ht="13.8" hidden="false" customHeight="false" outlineLevel="0" collapsed="false">
      <c r="A30" s="26"/>
      <c r="B30" s="27" t="s">
        <v>40</v>
      </c>
      <c r="C30" s="27"/>
      <c r="D30" s="27"/>
      <c r="E30" s="27"/>
      <c r="F30" s="27"/>
      <c r="G30" s="27"/>
      <c r="H30" s="27"/>
      <c r="I30" s="28" t="n">
        <f aca="false">SUM(I27:I28)</f>
        <v>0</v>
      </c>
    </row>
    <row r="31" customFormat="false" ht="13.8" hidden="false" customHeight="false" outlineLevel="0" collapsed="false">
      <c r="A31" s="12" t="s">
        <v>41</v>
      </c>
      <c r="B31" s="12"/>
      <c r="C31" s="12"/>
      <c r="D31" s="12"/>
      <c r="E31" s="12"/>
      <c r="F31" s="12"/>
      <c r="G31" s="12"/>
      <c r="H31" s="12"/>
      <c r="I31" s="12"/>
    </row>
    <row r="32" customFormat="false" ht="13.8" hidden="false" customHeight="false" outlineLevel="0" collapsed="false">
      <c r="A32" s="12" t="s">
        <v>42</v>
      </c>
      <c r="B32" s="12"/>
      <c r="C32" s="12"/>
      <c r="D32" s="12"/>
      <c r="E32" s="12"/>
      <c r="F32" s="12"/>
      <c r="G32" s="12"/>
      <c r="H32" s="12"/>
      <c r="I32" s="12"/>
    </row>
    <row r="33" customFormat="false" ht="13.8" hidden="false" customHeight="false" outlineLevel="0" collapsed="false">
      <c r="A33" s="19" t="s">
        <v>43</v>
      </c>
      <c r="B33" s="22" t="s">
        <v>44</v>
      </c>
      <c r="C33" s="22"/>
      <c r="D33" s="22"/>
      <c r="E33" s="22"/>
      <c r="F33" s="22"/>
      <c r="G33" s="22"/>
      <c r="H33" s="21" t="s">
        <v>19</v>
      </c>
      <c r="I33" s="22" t="s">
        <v>20</v>
      </c>
    </row>
    <row r="34" customFormat="false" ht="13.8" hidden="false" customHeight="false" outlineLevel="0" collapsed="false">
      <c r="A34" s="13" t="s">
        <v>21</v>
      </c>
      <c r="B34" s="39" t="s">
        <v>45</v>
      </c>
      <c r="C34" s="40"/>
      <c r="D34" s="40"/>
      <c r="E34" s="40"/>
      <c r="F34" s="40"/>
      <c r="G34" s="40"/>
      <c r="H34" s="25" t="n">
        <v>0</v>
      </c>
      <c r="I34" s="30" t="n">
        <f aca="false">I17*H34</f>
        <v>0</v>
      </c>
    </row>
    <row r="35" customFormat="false" ht="13.8" hidden="false" customHeight="false" outlineLevel="0" collapsed="false">
      <c r="A35" s="13" t="s">
        <v>23</v>
      </c>
      <c r="B35" s="39" t="s">
        <v>46</v>
      </c>
      <c r="C35" s="40"/>
      <c r="D35" s="40"/>
      <c r="E35" s="40"/>
      <c r="F35" s="40"/>
      <c r="G35" s="40"/>
      <c r="H35" s="25" t="n">
        <v>0.015</v>
      </c>
      <c r="I35" s="30" t="n">
        <f aca="false">I17*H35</f>
        <v>40.0686</v>
      </c>
    </row>
    <row r="36" customFormat="false" ht="13.8" hidden="false" customHeight="false" outlineLevel="0" collapsed="false">
      <c r="A36" s="13" t="s">
        <v>30</v>
      </c>
      <c r="B36" s="39" t="s">
        <v>47</v>
      </c>
      <c r="C36" s="40"/>
      <c r="D36" s="40"/>
      <c r="E36" s="40"/>
      <c r="F36" s="40"/>
      <c r="G36" s="40"/>
      <c r="H36" s="25" t="n">
        <v>0.01</v>
      </c>
      <c r="I36" s="30" t="n">
        <f aca="false">I17*H36</f>
        <v>26.7124</v>
      </c>
    </row>
    <row r="37" customFormat="false" ht="13.8" hidden="false" customHeight="false" outlineLevel="0" collapsed="false">
      <c r="A37" s="13" t="s">
        <v>32</v>
      </c>
      <c r="B37" s="39" t="s">
        <v>48</v>
      </c>
      <c r="C37" s="40"/>
      <c r="D37" s="40"/>
      <c r="E37" s="40"/>
      <c r="F37" s="40"/>
      <c r="G37" s="40"/>
      <c r="H37" s="25" t="n">
        <v>0.002</v>
      </c>
      <c r="I37" s="30" t="n">
        <f aca="false">I17*H37</f>
        <v>5.34248</v>
      </c>
      <c r="K37" s="41"/>
    </row>
    <row r="38" customFormat="false" ht="13.8" hidden="false" customHeight="false" outlineLevel="0" collapsed="false">
      <c r="A38" s="14" t="s">
        <v>49</v>
      </c>
      <c r="B38" s="39" t="s">
        <v>50</v>
      </c>
      <c r="C38" s="40"/>
      <c r="D38" s="40"/>
      <c r="E38" s="40"/>
      <c r="F38" s="40"/>
      <c r="G38" s="40"/>
      <c r="H38" s="25" t="n">
        <v>0.025</v>
      </c>
      <c r="I38" s="30" t="n">
        <f aca="false">I17*H38</f>
        <v>66.781</v>
      </c>
      <c r="K38" s="42"/>
    </row>
    <row r="39" customFormat="false" ht="13.8" hidden="false" customHeight="false" outlineLevel="0" collapsed="false">
      <c r="A39" s="14" t="s">
        <v>51</v>
      </c>
      <c r="B39" s="39" t="s">
        <v>52</v>
      </c>
      <c r="C39" s="40"/>
      <c r="D39" s="40"/>
      <c r="E39" s="40"/>
      <c r="F39" s="40"/>
      <c r="G39" s="40"/>
      <c r="H39" s="25" t="n">
        <v>0.08</v>
      </c>
      <c r="I39" s="30" t="n">
        <f aca="false">I17*H39</f>
        <v>213.6992</v>
      </c>
      <c r="K39" s="29"/>
    </row>
    <row r="40" customFormat="false" ht="13.8" hidden="false" customHeight="false" outlineLevel="0" collapsed="false">
      <c r="A40" s="14" t="s">
        <v>53</v>
      </c>
      <c r="B40" s="39" t="s">
        <v>54</v>
      </c>
      <c r="C40" s="40"/>
      <c r="D40" s="40"/>
      <c r="E40" s="40"/>
      <c r="F40" s="40"/>
      <c r="G40" s="40"/>
      <c r="H40" s="25" t="n">
        <v>0.015</v>
      </c>
      <c r="I40" s="30" t="n">
        <f aca="false">I17*H40</f>
        <v>40.0686</v>
      </c>
      <c r="K40" s="41"/>
    </row>
    <row r="41" customFormat="false" ht="13.8" hidden="false" customHeight="false" outlineLevel="0" collapsed="false">
      <c r="A41" s="14" t="s">
        <v>55</v>
      </c>
      <c r="B41" s="39" t="s">
        <v>56</v>
      </c>
      <c r="C41" s="40"/>
      <c r="D41" s="40"/>
      <c r="E41" s="40"/>
      <c r="F41" s="40"/>
      <c r="G41" s="40"/>
      <c r="H41" s="25" t="n">
        <v>0.006</v>
      </c>
      <c r="I41" s="30" t="n">
        <f aca="false">I17*H41</f>
        <v>16.02744</v>
      </c>
    </row>
    <row r="42" customFormat="false" ht="13.8" hidden="false" customHeight="false" outlineLevel="0" collapsed="false">
      <c r="A42" s="26"/>
      <c r="B42" s="43" t="s">
        <v>57</v>
      </c>
      <c r="C42" s="40"/>
      <c r="D42" s="40"/>
      <c r="E42" s="40"/>
      <c r="F42" s="40"/>
      <c r="G42" s="40"/>
      <c r="H42" s="44" t="n">
        <f aca="false">SUM(H34:H41)</f>
        <v>0.153</v>
      </c>
      <c r="I42" s="28" t="n">
        <f aca="false">TRUNC(SUM(I34:I41),2)</f>
        <v>408.69</v>
      </c>
    </row>
    <row r="43" customFormat="false" ht="13.8" hidden="false" customHeight="false" outlineLevel="0" collapsed="false">
      <c r="A43" s="12" t="s">
        <v>58</v>
      </c>
      <c r="B43" s="12"/>
      <c r="C43" s="12"/>
      <c r="D43" s="12"/>
      <c r="E43" s="12"/>
      <c r="F43" s="12"/>
      <c r="G43" s="12"/>
      <c r="H43" s="12"/>
      <c r="I43" s="12"/>
    </row>
    <row r="44" customFormat="false" ht="13.8" hidden="false" customHeight="false" outlineLevel="0" collapsed="false">
      <c r="A44" s="19" t="s">
        <v>59</v>
      </c>
      <c r="B44" s="22" t="s">
        <v>60</v>
      </c>
      <c r="C44" s="22"/>
      <c r="D44" s="22"/>
      <c r="E44" s="22"/>
      <c r="F44" s="22"/>
      <c r="G44" s="22"/>
      <c r="H44" s="22"/>
      <c r="I44" s="22" t="s">
        <v>20</v>
      </c>
    </row>
    <row r="45" customFormat="false" ht="13.8" hidden="false" customHeight="false" outlineLevel="0" collapsed="false">
      <c r="A45" s="13" t="s">
        <v>21</v>
      </c>
      <c r="B45" s="23" t="s">
        <v>61</v>
      </c>
      <c r="C45" s="23"/>
      <c r="D45" s="23"/>
      <c r="E45" s="23"/>
      <c r="F45" s="23"/>
      <c r="G45" s="23"/>
      <c r="H45" s="23"/>
      <c r="I45" s="30" t="n">
        <f aca="false">ROUND(I17/12,2)</f>
        <v>222.6</v>
      </c>
    </row>
    <row r="46" customFormat="false" ht="13.8" hidden="false" customHeight="false" outlineLevel="0" collapsed="false">
      <c r="A46" s="13" t="s">
        <v>23</v>
      </c>
      <c r="B46" s="23" t="s">
        <v>62</v>
      </c>
      <c r="C46" s="23"/>
      <c r="D46" s="23"/>
      <c r="E46" s="23"/>
      <c r="F46" s="23"/>
      <c r="G46" s="23"/>
      <c r="H46" s="23"/>
      <c r="I46" s="30" t="n">
        <f aca="false">I17/12/3</f>
        <v>74.2011111111111</v>
      </c>
    </row>
    <row r="47" customFormat="false" ht="13.8" hidden="false" customHeight="false" outlineLevel="0" collapsed="false">
      <c r="A47" s="23" t="s">
        <v>63</v>
      </c>
      <c r="B47" s="23"/>
      <c r="C47" s="23"/>
      <c r="D47" s="23"/>
      <c r="E47" s="23"/>
      <c r="F47" s="23"/>
      <c r="G47" s="23"/>
      <c r="H47" s="23"/>
      <c r="I47" s="45" t="n">
        <f aca="false">ROUND(SUM(I45:I46),2)</f>
        <v>296.8</v>
      </c>
    </row>
    <row r="48" customFormat="false" ht="13.8" hidden="false" customHeight="false" outlineLevel="0" collapsed="false">
      <c r="A48" s="13" t="s">
        <v>30</v>
      </c>
      <c r="B48" s="23" t="s">
        <v>64</v>
      </c>
      <c r="C48" s="23"/>
      <c r="D48" s="23"/>
      <c r="E48" s="23"/>
      <c r="F48" s="23"/>
      <c r="G48" s="23"/>
      <c r="H48" s="23"/>
      <c r="I48" s="30" t="n">
        <f aca="false">I47*H42</f>
        <v>45.4104</v>
      </c>
    </row>
    <row r="49" customFormat="false" ht="13.8" hidden="false" customHeight="false" outlineLevel="0" collapsed="false">
      <c r="A49" s="23" t="s">
        <v>57</v>
      </c>
      <c r="B49" s="23"/>
      <c r="C49" s="23"/>
      <c r="D49" s="23"/>
      <c r="E49" s="23"/>
      <c r="F49" s="23"/>
      <c r="G49" s="23"/>
      <c r="H49" s="23"/>
      <c r="I49" s="28" t="n">
        <f aca="false">SUM(I47:I48)</f>
        <v>342.2104</v>
      </c>
    </row>
    <row r="50" customFormat="false" ht="13.8" hidden="false" customHeight="false" outlineLevel="0" collapsed="false">
      <c r="A50" s="12" t="s">
        <v>65</v>
      </c>
      <c r="B50" s="12"/>
      <c r="C50" s="12"/>
      <c r="D50" s="12"/>
      <c r="E50" s="12"/>
      <c r="F50" s="12"/>
      <c r="G50" s="12"/>
      <c r="H50" s="12"/>
      <c r="I50" s="12"/>
    </row>
    <row r="51" customFormat="false" ht="13.8" hidden="false" customHeight="false" outlineLevel="0" collapsed="false">
      <c r="A51" s="19" t="s">
        <v>66</v>
      </c>
      <c r="B51" s="22" t="s">
        <v>67</v>
      </c>
      <c r="C51" s="22"/>
      <c r="D51" s="22"/>
      <c r="E51" s="22"/>
      <c r="F51" s="22"/>
      <c r="G51" s="22"/>
      <c r="H51" s="22"/>
      <c r="I51" s="22" t="s">
        <v>20</v>
      </c>
    </row>
    <row r="52" customFormat="false" ht="13.8" hidden="false" customHeight="false" outlineLevel="0" collapsed="false">
      <c r="A52" s="13" t="s">
        <v>21</v>
      </c>
      <c r="B52" s="24" t="s">
        <v>67</v>
      </c>
      <c r="C52" s="24"/>
      <c r="D52" s="24"/>
      <c r="E52" s="24"/>
      <c r="F52" s="24"/>
      <c r="G52" s="24"/>
      <c r="H52" s="46" t="n">
        <v>0.0007</v>
      </c>
      <c r="I52" s="30" t="n">
        <f aca="false">H52*I17</f>
        <v>1.869868</v>
      </c>
    </row>
    <row r="53" customFormat="false" ht="13.8" hidden="false" customHeight="false" outlineLevel="0" collapsed="false">
      <c r="A53" s="13" t="s">
        <v>23</v>
      </c>
      <c r="B53" s="24" t="s">
        <v>68</v>
      </c>
      <c r="C53" s="24"/>
      <c r="D53" s="24"/>
      <c r="E53" s="24"/>
      <c r="F53" s="24"/>
      <c r="G53" s="24"/>
      <c r="H53" s="46" t="n">
        <v>0.00012</v>
      </c>
      <c r="I53" s="30" t="n">
        <f aca="false">H53*I17</f>
        <v>0.3205488</v>
      </c>
    </row>
    <row r="54" customFormat="false" ht="12.75" hidden="false" customHeight="true" outlineLevel="0" collapsed="false">
      <c r="A54" s="48" t="s">
        <v>69</v>
      </c>
      <c r="B54" s="49" t="s">
        <v>70</v>
      </c>
      <c r="C54" s="49"/>
      <c r="D54" s="49"/>
      <c r="E54" s="49"/>
      <c r="F54" s="49"/>
      <c r="G54" s="49"/>
      <c r="H54" s="23"/>
      <c r="I54" s="30" t="n">
        <f aca="false">(I17+I45)/12*4*0.02*H42</f>
        <v>2.9517168</v>
      </c>
    </row>
    <row r="55" customFormat="false" ht="13.8" hidden="false" customHeight="false" outlineLevel="0" collapsed="false">
      <c r="A55" s="50"/>
      <c r="B55" s="27" t="s">
        <v>57</v>
      </c>
      <c r="C55" s="27"/>
      <c r="D55" s="27"/>
      <c r="E55" s="27"/>
      <c r="F55" s="27"/>
      <c r="G55" s="27"/>
      <c r="H55" s="27"/>
      <c r="I55" s="28" t="n">
        <f aca="false">SUM(I52:I54)</f>
        <v>5.1421336</v>
      </c>
      <c r="J55" s="47"/>
      <c r="K55" s="47"/>
      <c r="L55" s="47"/>
      <c r="M55" s="47"/>
    </row>
    <row r="56" customFormat="false" ht="13.8" hidden="false" customHeight="false" outlineLevel="0" collapsed="false">
      <c r="A56" s="12" t="s">
        <v>71</v>
      </c>
      <c r="B56" s="12"/>
      <c r="C56" s="12"/>
      <c r="D56" s="12"/>
      <c r="E56" s="12"/>
      <c r="F56" s="12"/>
      <c r="G56" s="12"/>
      <c r="H56" s="12"/>
      <c r="I56" s="12"/>
      <c r="J56" s="47"/>
      <c r="K56" s="47"/>
      <c r="L56" s="47"/>
      <c r="M56" s="47"/>
    </row>
    <row r="57" customFormat="false" ht="13.8" hidden="false" customHeight="false" outlineLevel="0" collapsed="false">
      <c r="A57" s="19" t="s">
        <v>72</v>
      </c>
      <c r="B57" s="51" t="s">
        <v>73</v>
      </c>
      <c r="C57" s="51"/>
      <c r="D57" s="51"/>
      <c r="E57" s="51"/>
      <c r="F57" s="51"/>
      <c r="G57" s="51"/>
      <c r="H57" s="52" t="s">
        <v>19</v>
      </c>
      <c r="I57" s="22" t="s">
        <v>20</v>
      </c>
    </row>
    <row r="58" customFormat="false" ht="13.8" hidden="false" customHeight="false" outlineLevel="0" collapsed="false">
      <c r="A58" s="13" t="s">
        <v>21</v>
      </c>
      <c r="B58" s="39" t="s">
        <v>74</v>
      </c>
      <c r="C58" s="40"/>
      <c r="D58" s="40"/>
      <c r="E58" s="40"/>
      <c r="F58" s="40"/>
      <c r="G58" s="40"/>
      <c r="H58" s="25" t="n">
        <v>0.05</v>
      </c>
      <c r="I58" s="30" t="n">
        <f aca="false">I17/12*H58</f>
        <v>11.1301666666667</v>
      </c>
    </row>
    <row r="59" customFormat="false" ht="13.8" hidden="false" customHeight="false" outlineLevel="0" collapsed="false">
      <c r="A59" s="13" t="s">
        <v>23</v>
      </c>
      <c r="B59" s="39" t="s">
        <v>75</v>
      </c>
      <c r="C59" s="40"/>
      <c r="D59" s="40"/>
      <c r="E59" s="40"/>
      <c r="F59" s="40"/>
      <c r="G59" s="40"/>
      <c r="H59" s="53"/>
      <c r="I59" s="30" t="n">
        <f aca="false">I58*0.08</f>
        <v>0.890413333333333</v>
      </c>
    </row>
    <row r="60" customFormat="false" ht="13.8" hidden="false" customHeight="false" outlineLevel="0" collapsed="false">
      <c r="A60" s="13" t="s">
        <v>30</v>
      </c>
      <c r="B60" s="39" t="s">
        <v>76</v>
      </c>
      <c r="C60" s="40"/>
      <c r="D60" s="40"/>
      <c r="E60" s="40"/>
      <c r="F60" s="40"/>
      <c r="G60" s="40"/>
      <c r="H60" s="53"/>
      <c r="I60" s="30" t="n">
        <f aca="false">SUM(I61:I62)</f>
        <v>5.34248</v>
      </c>
    </row>
    <row r="61" customFormat="false" ht="13.8" hidden="false" customHeight="false" outlineLevel="0" collapsed="false">
      <c r="A61" s="13"/>
      <c r="B61" s="39" t="s">
        <v>52</v>
      </c>
      <c r="C61" s="54"/>
      <c r="D61" s="40"/>
      <c r="E61" s="40"/>
      <c r="F61" s="40"/>
      <c r="G61" s="40"/>
      <c r="H61" s="25" t="n">
        <v>0.4</v>
      </c>
      <c r="I61" s="30" t="n">
        <f aca="false">I17*H61*0.08*H58</f>
        <v>4.273984</v>
      </c>
    </row>
    <row r="62" customFormat="false" ht="13.8" hidden="false" customHeight="false" outlineLevel="0" collapsed="false">
      <c r="A62" s="13"/>
      <c r="B62" s="39" t="s">
        <v>77</v>
      </c>
      <c r="C62" s="40"/>
      <c r="D62" s="40"/>
      <c r="E62" s="54"/>
      <c r="F62" s="40"/>
      <c r="G62" s="40"/>
      <c r="H62" s="25" t="n">
        <v>0.1</v>
      </c>
      <c r="I62" s="30" t="n">
        <f aca="false">I17*H62*0.08*H58</f>
        <v>1.068496</v>
      </c>
    </row>
    <row r="63" customFormat="false" ht="13.8" hidden="false" customHeight="false" outlineLevel="0" collapsed="false">
      <c r="A63" s="13" t="s">
        <v>32</v>
      </c>
      <c r="B63" s="39" t="s">
        <v>78</v>
      </c>
      <c r="C63" s="40"/>
      <c r="D63" s="40"/>
      <c r="E63" s="40"/>
      <c r="F63" s="40"/>
      <c r="G63" s="40"/>
      <c r="H63" s="25" t="n">
        <v>0.02</v>
      </c>
      <c r="I63" s="30" t="n">
        <f aca="false">I17/30/12*7*H63</f>
        <v>1.03881555555556</v>
      </c>
    </row>
    <row r="64" customFormat="false" ht="13.8" hidden="false" customHeight="false" outlineLevel="0" collapsed="false">
      <c r="A64" s="14" t="s">
        <v>49</v>
      </c>
      <c r="B64" s="39" t="s">
        <v>79</v>
      </c>
      <c r="C64" s="40"/>
      <c r="D64" s="40"/>
      <c r="E64" s="40"/>
      <c r="F64" s="40"/>
      <c r="G64" s="40"/>
      <c r="H64" s="53"/>
      <c r="I64" s="30" t="n">
        <f aca="false">I63*H42</f>
        <v>0.15893878</v>
      </c>
    </row>
    <row r="65" customFormat="false" ht="13.8" hidden="false" customHeight="false" outlineLevel="0" collapsed="false">
      <c r="A65" s="14" t="s">
        <v>51</v>
      </c>
      <c r="B65" s="39" t="s">
        <v>80</v>
      </c>
      <c r="C65" s="40"/>
      <c r="D65" s="40"/>
      <c r="E65" s="40"/>
      <c r="F65" s="40"/>
      <c r="G65" s="40"/>
      <c r="H65" s="53"/>
      <c r="I65" s="30" t="n">
        <f aca="false">SUM(I66:I67)</f>
        <v>2.136992</v>
      </c>
    </row>
    <row r="66" customFormat="false" ht="13.8" hidden="false" customHeight="false" outlineLevel="0" collapsed="false">
      <c r="A66" s="14"/>
      <c r="B66" s="39" t="s">
        <v>52</v>
      </c>
      <c r="C66" s="40"/>
      <c r="D66" s="40"/>
      <c r="E66" s="40"/>
      <c r="F66" s="40"/>
      <c r="G66" s="40"/>
      <c r="H66" s="25" t="n">
        <v>0.4</v>
      </c>
      <c r="I66" s="30" t="n">
        <f aca="false">I17*H66*0.08*H63</f>
        <v>1.7095936</v>
      </c>
    </row>
    <row r="67" customFormat="false" ht="13.8" hidden="false" customHeight="false" outlineLevel="0" collapsed="false">
      <c r="A67" s="14"/>
      <c r="B67" s="39" t="s">
        <v>77</v>
      </c>
      <c r="C67" s="40"/>
      <c r="D67" s="40"/>
      <c r="E67" s="40"/>
      <c r="F67" s="40"/>
      <c r="G67" s="40"/>
      <c r="H67" s="25" t="n">
        <v>0.1</v>
      </c>
      <c r="I67" s="30" t="n">
        <f aca="false">I17*H67*0.08*H63</f>
        <v>0.4273984</v>
      </c>
      <c r="J67" s="55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</row>
    <row r="68" customFormat="false" ht="13.8" hidden="false" customHeight="false" outlineLevel="0" collapsed="false">
      <c r="A68" s="14"/>
      <c r="B68" s="39" t="s">
        <v>57</v>
      </c>
      <c r="C68" s="40"/>
      <c r="D68" s="40"/>
      <c r="E68" s="40"/>
      <c r="F68" s="40"/>
      <c r="G68" s="40"/>
      <c r="H68" s="53"/>
      <c r="I68" s="28" t="n">
        <f aca="false">I58+I59+I60+I63+I64+I65</f>
        <v>20.6978063355556</v>
      </c>
      <c r="J68" s="55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</row>
    <row r="69" customFormat="false" ht="13.8" hidden="false" customHeight="false" outlineLevel="0" collapsed="false">
      <c r="A69" s="12" t="s">
        <v>81</v>
      </c>
      <c r="B69" s="12"/>
      <c r="C69" s="12"/>
      <c r="D69" s="12"/>
      <c r="E69" s="12"/>
      <c r="F69" s="12"/>
      <c r="G69" s="12"/>
      <c r="H69" s="12"/>
      <c r="I69" s="12"/>
      <c r="J69" s="55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</row>
    <row r="70" customFormat="false" ht="13.8" hidden="false" customHeight="false" outlineLevel="0" collapsed="false">
      <c r="A70" s="19" t="s">
        <v>82</v>
      </c>
      <c r="B70" s="22" t="s">
        <v>83</v>
      </c>
      <c r="C70" s="22"/>
      <c r="D70" s="22"/>
      <c r="E70" s="22"/>
      <c r="F70" s="22"/>
      <c r="G70" s="22"/>
      <c r="H70" s="22"/>
      <c r="I70" s="22" t="s">
        <v>20</v>
      </c>
      <c r="J70" s="55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</row>
    <row r="71" customFormat="false" ht="13.8" hidden="false" customHeight="false" outlineLevel="0" collapsed="false">
      <c r="A71" s="13" t="s">
        <v>21</v>
      </c>
      <c r="B71" s="23" t="s">
        <v>84</v>
      </c>
      <c r="C71" s="23"/>
      <c r="D71" s="23"/>
      <c r="E71" s="23"/>
      <c r="F71" s="23"/>
      <c r="G71" s="23"/>
      <c r="H71" s="23"/>
      <c r="I71" s="30" t="n">
        <f aca="false">I17/12</f>
        <v>222.603333333333</v>
      </c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</row>
    <row r="72" customFormat="false" ht="13.8" hidden="false" customHeight="false" outlineLevel="0" collapsed="false">
      <c r="A72" s="13" t="s">
        <v>23</v>
      </c>
      <c r="B72" s="23" t="s">
        <v>85</v>
      </c>
      <c r="C72" s="23"/>
      <c r="D72" s="23"/>
      <c r="E72" s="23"/>
      <c r="F72" s="23"/>
      <c r="G72" s="23"/>
      <c r="H72" s="23"/>
      <c r="I72" s="30" t="n">
        <f aca="false">I17/30/12*5</f>
        <v>37.1005555555556</v>
      </c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</row>
    <row r="73" customFormat="false" ht="13.8" hidden="false" customHeight="false" outlineLevel="0" collapsed="false">
      <c r="A73" s="13" t="s">
        <v>30</v>
      </c>
      <c r="B73" s="23" t="s">
        <v>86</v>
      </c>
      <c r="C73" s="23"/>
      <c r="D73" s="23"/>
      <c r="E73" s="23"/>
      <c r="F73" s="23"/>
      <c r="G73" s="23"/>
      <c r="H73" s="23"/>
      <c r="I73" s="30" t="n">
        <f aca="false">I17/30/12*5*0.015</f>
        <v>0.556508333333333</v>
      </c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</row>
    <row r="74" customFormat="false" ht="13.8" hidden="false" customHeight="false" outlineLevel="0" collapsed="false">
      <c r="A74" s="13" t="s">
        <v>32</v>
      </c>
      <c r="B74" s="23" t="s">
        <v>87</v>
      </c>
      <c r="C74" s="23"/>
      <c r="D74" s="23"/>
      <c r="E74" s="23"/>
      <c r="F74" s="23"/>
      <c r="G74" s="23"/>
      <c r="H74" s="23"/>
      <c r="I74" s="30" t="n">
        <f aca="false">I17/30/12*1</f>
        <v>7.42011111111111</v>
      </c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</row>
    <row r="75" customFormat="false" ht="13.8" hidden="false" customHeight="false" outlineLevel="0" collapsed="false">
      <c r="A75" s="14" t="s">
        <v>49</v>
      </c>
      <c r="B75" s="23" t="s">
        <v>88</v>
      </c>
      <c r="C75" s="23"/>
      <c r="D75" s="23"/>
      <c r="E75" s="23"/>
      <c r="F75" s="23"/>
      <c r="G75" s="23"/>
      <c r="H75" s="23"/>
      <c r="I75" s="30" t="n">
        <f aca="false">I17/30/12*0.08*15</f>
        <v>8.90413333333333</v>
      </c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</row>
    <row r="76" customFormat="false" ht="13.8" hidden="false" customHeight="false" outlineLevel="0" collapsed="false">
      <c r="A76" s="27" t="s">
        <v>63</v>
      </c>
      <c r="B76" s="27"/>
      <c r="C76" s="27"/>
      <c r="D76" s="27"/>
      <c r="E76" s="27"/>
      <c r="F76" s="27"/>
      <c r="G76" s="27"/>
      <c r="H76" s="27"/>
      <c r="I76" s="28" t="n">
        <f aca="false">SUM(I71:I75)</f>
        <v>276.584641666667</v>
      </c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</row>
    <row r="77" customFormat="false" ht="13.8" hidden="false" customHeight="false" outlineLevel="0" collapsed="false">
      <c r="A77" s="57" t="s">
        <v>51</v>
      </c>
      <c r="B77" s="23" t="s">
        <v>89</v>
      </c>
      <c r="C77" s="23"/>
      <c r="D77" s="23"/>
      <c r="E77" s="23"/>
      <c r="F77" s="23"/>
      <c r="G77" s="23"/>
      <c r="H77" s="23"/>
      <c r="I77" s="58" t="n">
        <f aca="false">I76*H42</f>
        <v>42.317450175</v>
      </c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</row>
    <row r="78" customFormat="false" ht="13.8" hidden="false" customHeight="false" outlineLevel="0" collapsed="false">
      <c r="A78" s="27" t="s">
        <v>57</v>
      </c>
      <c r="B78" s="27"/>
      <c r="C78" s="27"/>
      <c r="D78" s="27"/>
      <c r="E78" s="27"/>
      <c r="F78" s="27"/>
      <c r="G78" s="27"/>
      <c r="H78" s="27"/>
      <c r="I78" s="28" t="n">
        <f aca="false">TRUNC(SUM(I76:I77),2)</f>
        <v>318.9</v>
      </c>
    </row>
    <row r="79" customFormat="false" ht="13.8" hidden="false" customHeight="false" outlineLevel="0" collapsed="false">
      <c r="A79" s="12" t="s">
        <v>90</v>
      </c>
      <c r="B79" s="12"/>
      <c r="C79" s="12"/>
      <c r="D79" s="12"/>
      <c r="E79" s="12"/>
      <c r="F79" s="12"/>
      <c r="G79" s="12"/>
      <c r="H79" s="12"/>
      <c r="I79" s="12"/>
    </row>
    <row r="80" customFormat="false" ht="13.8" hidden="false" customHeight="false" outlineLevel="0" collapsed="false">
      <c r="A80" s="19" t="n">
        <v>4</v>
      </c>
      <c r="B80" s="22" t="s">
        <v>91</v>
      </c>
      <c r="C80" s="22"/>
      <c r="D80" s="22"/>
      <c r="E80" s="22"/>
      <c r="F80" s="22"/>
      <c r="G80" s="22"/>
      <c r="H80" s="22"/>
      <c r="I80" s="22" t="s">
        <v>20</v>
      </c>
    </row>
    <row r="81" customFormat="false" ht="13.8" hidden="false" customHeight="false" outlineLevel="0" collapsed="false">
      <c r="A81" s="13" t="s">
        <v>43</v>
      </c>
      <c r="B81" s="23" t="s">
        <v>44</v>
      </c>
      <c r="C81" s="23"/>
      <c r="D81" s="23"/>
      <c r="E81" s="23"/>
      <c r="F81" s="23"/>
      <c r="G81" s="23"/>
      <c r="H81" s="23"/>
      <c r="I81" s="30" t="n">
        <f aca="false">I42</f>
        <v>408.69</v>
      </c>
    </row>
    <row r="82" customFormat="false" ht="13.8" hidden="false" customHeight="false" outlineLevel="0" collapsed="false">
      <c r="A82" s="13" t="s">
        <v>59</v>
      </c>
      <c r="B82" s="23" t="s">
        <v>92</v>
      </c>
      <c r="C82" s="23"/>
      <c r="D82" s="23"/>
      <c r="E82" s="23"/>
      <c r="F82" s="23"/>
      <c r="G82" s="23"/>
      <c r="H82" s="23"/>
      <c r="I82" s="30" t="n">
        <f aca="false">I49</f>
        <v>342.2104</v>
      </c>
    </row>
    <row r="83" customFormat="false" ht="13.8" hidden="false" customHeight="false" outlineLevel="0" collapsed="false">
      <c r="A83" s="13" t="s">
        <v>66</v>
      </c>
      <c r="B83" s="23" t="s">
        <v>67</v>
      </c>
      <c r="C83" s="23"/>
      <c r="D83" s="23"/>
      <c r="E83" s="23"/>
      <c r="F83" s="23"/>
      <c r="G83" s="23"/>
      <c r="H83" s="23"/>
      <c r="I83" s="30" t="n">
        <f aca="false">I55</f>
        <v>5.1421336</v>
      </c>
      <c r="K83" s="59"/>
      <c r="L83" s="60"/>
      <c r="M83" s="60"/>
      <c r="N83" s="60"/>
      <c r="O83" s="60"/>
      <c r="P83" s="60"/>
      <c r="Q83" s="60"/>
      <c r="R83" s="60"/>
      <c r="S83" s="61"/>
    </row>
    <row r="84" s="62" customFormat="true" ht="13.8" hidden="false" customHeight="false" outlineLevel="0" collapsed="false">
      <c r="A84" s="13" t="s">
        <v>72</v>
      </c>
      <c r="B84" s="23" t="s">
        <v>93</v>
      </c>
      <c r="C84" s="23"/>
      <c r="D84" s="23"/>
      <c r="E84" s="23"/>
      <c r="F84" s="23"/>
      <c r="G84" s="23"/>
      <c r="H84" s="23"/>
      <c r="I84" s="30" t="n">
        <f aca="false">I68</f>
        <v>20.6978063355556</v>
      </c>
    </row>
    <row r="85" customFormat="false" ht="13.8" hidden="false" customHeight="false" outlineLevel="0" collapsed="false">
      <c r="A85" s="14" t="s">
        <v>82</v>
      </c>
      <c r="B85" s="23" t="s">
        <v>94</v>
      </c>
      <c r="C85" s="23"/>
      <c r="D85" s="23"/>
      <c r="E85" s="23"/>
      <c r="F85" s="23"/>
      <c r="G85" s="23"/>
      <c r="H85" s="23"/>
      <c r="I85" s="30" t="n">
        <f aca="false">I78</f>
        <v>318.9</v>
      </c>
    </row>
    <row r="86" customFormat="false" ht="13.8" hidden="false" customHeight="false" outlineLevel="0" collapsed="false">
      <c r="A86" s="27" t="s">
        <v>57</v>
      </c>
      <c r="B86" s="27"/>
      <c r="C86" s="27"/>
      <c r="D86" s="27"/>
      <c r="E86" s="27"/>
      <c r="F86" s="27"/>
      <c r="G86" s="27"/>
      <c r="H86" s="27"/>
      <c r="I86" s="28" t="n">
        <f aca="false">SUM(I81:I85)</f>
        <v>1095.64033993556</v>
      </c>
    </row>
    <row r="87" customFormat="false" ht="13.8" hidden="false" customHeight="false" outlineLevel="0" collapsed="false">
      <c r="A87" s="12" t="s">
        <v>95</v>
      </c>
      <c r="B87" s="12"/>
      <c r="C87" s="12"/>
      <c r="D87" s="12"/>
      <c r="E87" s="12"/>
      <c r="F87" s="12"/>
      <c r="G87" s="12"/>
      <c r="H87" s="12"/>
      <c r="I87" s="12"/>
    </row>
    <row r="88" customFormat="false" ht="13.8" hidden="false" customHeight="false" outlineLevel="0" collapsed="false">
      <c r="A88" s="19" t="n">
        <v>5</v>
      </c>
      <c r="B88" s="36" t="s">
        <v>96</v>
      </c>
      <c r="C88" s="36"/>
      <c r="D88" s="36"/>
      <c r="E88" s="36"/>
      <c r="F88" s="36"/>
      <c r="G88" s="36"/>
      <c r="H88" s="21" t="s">
        <v>19</v>
      </c>
      <c r="I88" s="22" t="s">
        <v>20</v>
      </c>
    </row>
    <row r="89" customFormat="false" ht="13.8" hidden="false" customHeight="false" outlineLevel="0" collapsed="false">
      <c r="A89" s="13" t="s">
        <v>21</v>
      </c>
      <c r="B89" s="23" t="s">
        <v>97</v>
      </c>
      <c r="C89" s="23"/>
      <c r="D89" s="23"/>
      <c r="E89" s="23"/>
      <c r="F89" s="23"/>
      <c r="G89" s="23"/>
      <c r="H89" s="25"/>
      <c r="I89" s="30" t="n">
        <f aca="false">I108*H89</f>
        <v>0</v>
      </c>
    </row>
    <row r="90" customFormat="false" ht="13.8" hidden="false" customHeight="false" outlineLevel="0" collapsed="false">
      <c r="A90" s="13" t="s">
        <v>23</v>
      </c>
      <c r="B90" s="23" t="s">
        <v>98</v>
      </c>
      <c r="C90" s="23"/>
      <c r="D90" s="23"/>
      <c r="E90" s="23"/>
      <c r="F90" s="23"/>
      <c r="G90" s="23"/>
      <c r="H90" s="63"/>
      <c r="I90" s="64"/>
    </row>
    <row r="91" customFormat="false" ht="13.8" hidden="false" customHeight="false" outlineLevel="0" collapsed="false">
      <c r="A91" s="13"/>
      <c r="B91" s="39" t="s">
        <v>99</v>
      </c>
      <c r="C91" s="40"/>
      <c r="D91" s="65"/>
      <c r="E91" s="65"/>
      <c r="F91" s="40"/>
      <c r="G91" s="66"/>
      <c r="H91" s="63"/>
      <c r="I91" s="67" t="n">
        <f aca="false">1-(H94+H95+H97+H98)</f>
        <v>0.8685</v>
      </c>
    </row>
    <row r="92" customFormat="false" ht="13.8" hidden="false" customHeight="false" outlineLevel="0" collapsed="false">
      <c r="A92" s="13"/>
      <c r="B92" s="39" t="s">
        <v>100</v>
      </c>
      <c r="C92" s="40"/>
      <c r="D92" s="40"/>
      <c r="E92" s="40"/>
      <c r="F92" s="40"/>
      <c r="G92" s="66"/>
      <c r="H92" s="68"/>
      <c r="I92" s="14" t="n">
        <f aca="false">(I100+I99)/I91</f>
        <v>4457.57052389177</v>
      </c>
    </row>
    <row r="93" customFormat="false" ht="13.8" hidden="false" customHeight="false" outlineLevel="0" collapsed="false">
      <c r="A93" s="13"/>
      <c r="B93" s="23" t="s">
        <v>101</v>
      </c>
      <c r="C93" s="23"/>
      <c r="D93" s="23"/>
      <c r="E93" s="23"/>
      <c r="F93" s="23"/>
      <c r="G93" s="23"/>
      <c r="H93" s="63"/>
      <c r="I93" s="64"/>
    </row>
    <row r="94" customFormat="false" ht="13.8" hidden="false" customHeight="false" outlineLevel="0" collapsed="false">
      <c r="A94" s="13"/>
      <c r="B94" s="39" t="s">
        <v>102</v>
      </c>
      <c r="C94" s="40"/>
      <c r="D94" s="40"/>
      <c r="E94" s="40"/>
      <c r="F94" s="40"/>
      <c r="G94" s="66"/>
      <c r="H94" s="25" t="n">
        <v>0.0065</v>
      </c>
      <c r="I94" s="30" t="n">
        <f aca="false">I92*H94</f>
        <v>28.9742084052965</v>
      </c>
    </row>
    <row r="95" customFormat="false" ht="13.8" hidden="false" customHeight="false" outlineLevel="0" collapsed="false">
      <c r="A95" s="13"/>
      <c r="B95" s="39" t="s">
        <v>103</v>
      </c>
      <c r="C95" s="40"/>
      <c r="D95" s="40"/>
      <c r="E95" s="40"/>
      <c r="F95" s="40"/>
      <c r="G95" s="66"/>
      <c r="H95" s="25" t="n">
        <v>0.03</v>
      </c>
      <c r="I95" s="30" t="n">
        <f aca="false">I92*H95</f>
        <v>133.727115716753</v>
      </c>
    </row>
    <row r="96" customFormat="false" ht="13.8" hidden="false" customHeight="false" outlineLevel="0" collapsed="false">
      <c r="A96" s="14"/>
      <c r="B96" s="23" t="s">
        <v>104</v>
      </c>
      <c r="C96" s="23"/>
      <c r="D96" s="23"/>
      <c r="E96" s="23"/>
      <c r="F96" s="23"/>
      <c r="G96" s="23"/>
      <c r="H96" s="63"/>
      <c r="I96" s="69"/>
      <c r="K96" s="29"/>
    </row>
    <row r="97" customFormat="false" ht="13.8" hidden="false" customHeight="false" outlineLevel="0" collapsed="false">
      <c r="A97" s="14"/>
      <c r="B97" s="23" t="s">
        <v>105</v>
      </c>
      <c r="C97" s="23"/>
      <c r="D97" s="23"/>
      <c r="E97" s="23"/>
      <c r="F97" s="23"/>
      <c r="G97" s="23"/>
      <c r="H97" s="25" t="n">
        <v>0.05</v>
      </c>
      <c r="I97" s="30" t="n">
        <f aca="false">I92*H97</f>
        <v>222.878526194588</v>
      </c>
      <c r="K97" s="70"/>
    </row>
    <row r="98" customFormat="false" ht="13.8" hidden="false" customHeight="false" outlineLevel="0" collapsed="false">
      <c r="A98" s="14"/>
      <c r="B98" s="71" t="s">
        <v>106</v>
      </c>
      <c r="C98" s="71"/>
      <c r="D98" s="71"/>
      <c r="E98" s="71"/>
      <c r="F98" s="71"/>
      <c r="G98" s="71"/>
      <c r="H98" s="25" t="n">
        <v>0.045</v>
      </c>
      <c r="I98" s="30" t="n">
        <f aca="false">H98*I92</f>
        <v>200.59067357513</v>
      </c>
      <c r="K98" s="70"/>
    </row>
    <row r="99" customFormat="false" ht="13.8" hidden="false" customHeight="false" outlineLevel="0" collapsed="false">
      <c r="A99" s="14" t="s">
        <v>30</v>
      </c>
      <c r="B99" s="23" t="s">
        <v>107</v>
      </c>
      <c r="C99" s="23"/>
      <c r="D99" s="23"/>
      <c r="E99" s="23"/>
      <c r="F99" s="23"/>
      <c r="G99" s="23"/>
      <c r="H99" s="25"/>
      <c r="I99" s="30" t="n">
        <f aca="false">I100*H99</f>
        <v>0</v>
      </c>
    </row>
    <row r="100" customFormat="false" ht="13.8" hidden="false" customHeight="false" outlineLevel="0" collapsed="false">
      <c r="A100" s="14"/>
      <c r="B100" s="23" t="s">
        <v>108</v>
      </c>
      <c r="C100" s="23"/>
      <c r="D100" s="23"/>
      <c r="E100" s="23"/>
      <c r="F100" s="23"/>
      <c r="G100" s="23"/>
      <c r="H100" s="23"/>
      <c r="I100" s="14" t="n">
        <f aca="false">I108+I89</f>
        <v>3871.4</v>
      </c>
      <c r="K100" s="29"/>
    </row>
    <row r="101" customFormat="false" ht="13.8" hidden="false" customHeight="false" outlineLevel="0" collapsed="false">
      <c r="A101" s="26"/>
      <c r="B101" s="27" t="s">
        <v>57</v>
      </c>
      <c r="C101" s="27"/>
      <c r="D101" s="27"/>
      <c r="E101" s="27"/>
      <c r="F101" s="27"/>
      <c r="G101" s="27"/>
      <c r="H101" s="44" t="n">
        <f aca="false">SUM(H89:H99)</f>
        <v>0.1315</v>
      </c>
      <c r="I101" s="28" t="n">
        <f aca="false">TRUNC(I89+I94+I95+I97+I98+I99,2)</f>
        <v>586.17</v>
      </c>
    </row>
    <row r="102" customFormat="false" ht="13.8" hidden="false" customHeight="false" outlineLevel="0" collapsed="false">
      <c r="A102" s="12" t="s">
        <v>109</v>
      </c>
      <c r="B102" s="12"/>
      <c r="C102" s="12"/>
      <c r="D102" s="12"/>
      <c r="E102" s="12"/>
      <c r="F102" s="12"/>
      <c r="G102" s="12"/>
      <c r="H102" s="12"/>
      <c r="I102" s="12"/>
    </row>
    <row r="103" customFormat="false" ht="12.75" hidden="false" customHeight="true" outlineLevel="0" collapsed="false">
      <c r="A103" s="22"/>
      <c r="B103" s="72" t="s">
        <v>110</v>
      </c>
      <c r="C103" s="72"/>
      <c r="D103" s="72"/>
      <c r="E103" s="72"/>
      <c r="F103" s="72"/>
      <c r="G103" s="72"/>
      <c r="H103" s="72"/>
      <c r="I103" s="20" t="s">
        <v>20</v>
      </c>
    </row>
    <row r="104" customFormat="false" ht="13.8" hidden="false" customHeight="false" outlineLevel="0" collapsed="false">
      <c r="A104" s="14" t="s">
        <v>21</v>
      </c>
      <c r="B104" s="14" t="s">
        <v>111</v>
      </c>
      <c r="C104" s="14"/>
      <c r="D104" s="14"/>
      <c r="E104" s="14"/>
      <c r="F104" s="14"/>
      <c r="G104" s="14"/>
      <c r="H104" s="14"/>
      <c r="I104" s="30" t="n">
        <f aca="false">I17</f>
        <v>2671.24</v>
      </c>
    </row>
    <row r="105" customFormat="false" ht="13.8" hidden="false" customHeight="false" outlineLevel="0" collapsed="false">
      <c r="A105" s="14" t="s">
        <v>23</v>
      </c>
      <c r="B105" s="14" t="s">
        <v>112</v>
      </c>
      <c r="C105" s="14"/>
      <c r="D105" s="14"/>
      <c r="E105" s="14"/>
      <c r="F105" s="14"/>
      <c r="G105" s="14"/>
      <c r="H105" s="14"/>
      <c r="I105" s="30" t="n">
        <f aca="false">I24</f>
        <v>104.52</v>
      </c>
    </row>
    <row r="106" customFormat="false" ht="12.75" hidden="false" customHeight="true" outlineLevel="0" collapsed="false">
      <c r="A106" s="14" t="s">
        <v>30</v>
      </c>
      <c r="B106" s="73" t="s">
        <v>113</v>
      </c>
      <c r="C106" s="73"/>
      <c r="D106" s="73"/>
      <c r="E106" s="73"/>
      <c r="F106" s="73"/>
      <c r="G106" s="73"/>
      <c r="H106" s="73"/>
      <c r="I106" s="30" t="n">
        <f aca="false">I30</f>
        <v>0</v>
      </c>
      <c r="K106" s="74"/>
    </row>
    <row r="107" customFormat="false" ht="12.75" hidden="false" customHeight="true" outlineLevel="0" collapsed="false">
      <c r="A107" s="14" t="s">
        <v>32</v>
      </c>
      <c r="B107" s="75" t="s">
        <v>91</v>
      </c>
      <c r="C107" s="75"/>
      <c r="D107" s="75"/>
      <c r="E107" s="75"/>
      <c r="F107" s="75"/>
      <c r="G107" s="75"/>
      <c r="H107" s="75"/>
      <c r="I107" s="30" t="n">
        <f aca="false">I86</f>
        <v>1095.64033993556</v>
      </c>
    </row>
    <row r="108" customFormat="false" ht="13.8" hidden="false" customHeight="false" outlineLevel="0" collapsed="false">
      <c r="A108" s="27" t="s">
        <v>114</v>
      </c>
      <c r="B108" s="27"/>
      <c r="C108" s="27"/>
      <c r="D108" s="27"/>
      <c r="E108" s="27"/>
      <c r="F108" s="27"/>
      <c r="G108" s="27"/>
      <c r="H108" s="27"/>
      <c r="I108" s="28" t="n">
        <f aca="false">TRUNC(SUM(I104:I107),2)</f>
        <v>3871.4</v>
      </c>
    </row>
    <row r="109" customFormat="false" ht="12.75" hidden="false" customHeight="true" outlineLevel="0" collapsed="false">
      <c r="A109" s="14" t="s">
        <v>49</v>
      </c>
      <c r="B109" s="75" t="s">
        <v>115</v>
      </c>
      <c r="C109" s="75"/>
      <c r="D109" s="75"/>
      <c r="E109" s="75"/>
      <c r="F109" s="75"/>
      <c r="G109" s="75"/>
      <c r="H109" s="75"/>
      <c r="I109" s="30" t="n">
        <f aca="false">I101</f>
        <v>586.17</v>
      </c>
    </row>
    <row r="110" customFormat="false" ht="13.8" hidden="false" customHeight="false" outlineLevel="0" collapsed="false">
      <c r="A110" s="76" t="s">
        <v>116</v>
      </c>
      <c r="B110" s="76"/>
      <c r="C110" s="76"/>
      <c r="D110" s="76"/>
      <c r="E110" s="76"/>
      <c r="F110" s="76"/>
      <c r="G110" s="76"/>
      <c r="H110" s="76"/>
      <c r="I110" s="77" t="n">
        <f aca="false">TRUNC(SUM(I108:I109),2)</f>
        <v>4457.57</v>
      </c>
    </row>
    <row r="111" customFormat="false" ht="13.8" hidden="false" customHeight="false" outlineLevel="0" collapsed="false">
      <c r="A111" s="78"/>
      <c r="B111" s="79"/>
      <c r="C111" s="79"/>
      <c r="D111" s="79"/>
      <c r="E111" s="79"/>
      <c r="F111" s="79"/>
      <c r="G111" s="79"/>
      <c r="H111" s="79"/>
      <c r="I111" s="80"/>
    </row>
    <row r="112" customFormat="false" ht="13.8" hidden="false" customHeight="false" outlineLevel="0" collapsed="false">
      <c r="A112" s="81" t="s">
        <v>117</v>
      </c>
      <c r="B112" s="81"/>
      <c r="C112" s="81"/>
      <c r="D112" s="81"/>
      <c r="E112" s="81"/>
      <c r="F112" s="81"/>
      <c r="G112" s="81"/>
      <c r="H112" s="81"/>
      <c r="I112" s="81"/>
    </row>
    <row r="113" customFormat="false" ht="12.75" hidden="false" customHeight="true" outlineLevel="0" collapsed="false">
      <c r="A113" s="82" t="s">
        <v>118</v>
      </c>
      <c r="B113" s="82"/>
      <c r="C113" s="82"/>
      <c r="D113" s="82"/>
      <c r="E113" s="82"/>
      <c r="F113" s="82" t="s">
        <v>119</v>
      </c>
      <c r="G113" s="82"/>
      <c r="H113" s="82" t="s">
        <v>120</v>
      </c>
      <c r="I113" s="82"/>
    </row>
    <row r="114" customFormat="false" ht="13.8" hidden="false" customHeight="false" outlineLevel="0" collapsed="false">
      <c r="A114" s="83" t="n">
        <f aca="false">I110/220</f>
        <v>20.2616818181818</v>
      </c>
      <c r="B114" s="83"/>
      <c r="C114" s="83"/>
      <c r="D114" s="83"/>
      <c r="E114" s="83"/>
      <c r="F114" s="83" t="n">
        <f aca="false">A114*1.7</f>
        <v>34.4448590909091</v>
      </c>
      <c r="G114" s="83"/>
      <c r="H114" s="83" t="n">
        <f aca="false">A114*2</f>
        <v>40.5233636363636</v>
      </c>
      <c r="I114" s="83"/>
    </row>
    <row r="115" customFormat="false" ht="23.85" hidden="true" customHeight="false" outlineLevel="0" collapsed="false">
      <c r="A115" s="84" t="s">
        <v>121</v>
      </c>
      <c r="B115" s="84"/>
      <c r="C115" s="84"/>
      <c r="D115" s="84"/>
      <c r="E115" s="84"/>
      <c r="F115" s="85" t="n">
        <v>16</v>
      </c>
      <c r="G115" s="85"/>
      <c r="H115" s="85" t="n">
        <v>8</v>
      </c>
      <c r="I115" s="85"/>
    </row>
    <row r="116" customFormat="false" ht="23.85" hidden="true" customHeight="false" outlineLevel="0" collapsed="false">
      <c r="A116" s="84" t="s">
        <v>122</v>
      </c>
      <c r="B116" s="84"/>
      <c r="C116" s="84"/>
      <c r="D116" s="84"/>
      <c r="E116" s="84"/>
      <c r="F116" s="84" t="n">
        <f aca="false">F115*F114</f>
        <v>551.117745454546</v>
      </c>
      <c r="G116" s="84"/>
      <c r="H116" s="84" t="n">
        <f aca="false">H114*H115</f>
        <v>324.186909090909</v>
      </c>
      <c r="I116" s="84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</sheetData>
  <mergeCells count="95">
    <mergeCell ref="A1:I1"/>
    <mergeCell ref="A2:I2"/>
    <mergeCell ref="A3:E3"/>
    <mergeCell ref="A4:B4"/>
    <mergeCell ref="B5:C5"/>
    <mergeCell ref="A6:I6"/>
    <mergeCell ref="A7:I7"/>
    <mergeCell ref="A8:I8"/>
    <mergeCell ref="B9:H9"/>
    <mergeCell ref="B10:H10"/>
    <mergeCell ref="B11:H11"/>
    <mergeCell ref="B12:H12"/>
    <mergeCell ref="A13:I13"/>
    <mergeCell ref="B14:G14"/>
    <mergeCell ref="B15:H15"/>
    <mergeCell ref="B16:G16"/>
    <mergeCell ref="B17:H17"/>
    <mergeCell ref="A18:I18"/>
    <mergeCell ref="B19:H19"/>
    <mergeCell ref="B20:H20"/>
    <mergeCell ref="B21:H21"/>
    <mergeCell ref="B22:H22"/>
    <mergeCell ref="B23:H23"/>
    <mergeCell ref="B24:H24"/>
    <mergeCell ref="A25:I25"/>
    <mergeCell ref="B26:H26"/>
    <mergeCell ref="B27:H27"/>
    <mergeCell ref="B28:H28"/>
    <mergeCell ref="B29:H29"/>
    <mergeCell ref="B30:H30"/>
    <mergeCell ref="A31:I31"/>
    <mergeCell ref="A32:I32"/>
    <mergeCell ref="B33:G33"/>
    <mergeCell ref="A43:I43"/>
    <mergeCell ref="B44:H44"/>
    <mergeCell ref="B45:H45"/>
    <mergeCell ref="B46:H46"/>
    <mergeCell ref="A47:H47"/>
    <mergeCell ref="B48:H48"/>
    <mergeCell ref="A49:H49"/>
    <mergeCell ref="A50:I50"/>
    <mergeCell ref="B51:H51"/>
    <mergeCell ref="B52:G52"/>
    <mergeCell ref="B53:G53"/>
    <mergeCell ref="B54:G54"/>
    <mergeCell ref="B55:H55"/>
    <mergeCell ref="A56:I56"/>
    <mergeCell ref="B57:G57"/>
    <mergeCell ref="A69:I69"/>
    <mergeCell ref="B70:H70"/>
    <mergeCell ref="B71:H71"/>
    <mergeCell ref="B72:H72"/>
    <mergeCell ref="B73:H73"/>
    <mergeCell ref="B74:H74"/>
    <mergeCell ref="B75:H75"/>
    <mergeCell ref="A76:H76"/>
    <mergeCell ref="B77:H77"/>
    <mergeCell ref="A78:H78"/>
    <mergeCell ref="A79:I79"/>
    <mergeCell ref="B80:H80"/>
    <mergeCell ref="B81:H81"/>
    <mergeCell ref="B82:H82"/>
    <mergeCell ref="B83:H83"/>
    <mergeCell ref="L83:R83"/>
    <mergeCell ref="B84:H84"/>
    <mergeCell ref="B85:H85"/>
    <mergeCell ref="A86:H86"/>
    <mergeCell ref="A87:I87"/>
    <mergeCell ref="B88:G88"/>
    <mergeCell ref="B89:G89"/>
    <mergeCell ref="B90:G90"/>
    <mergeCell ref="D91:E91"/>
    <mergeCell ref="B93:G93"/>
    <mergeCell ref="B96:G96"/>
    <mergeCell ref="B97:G97"/>
    <mergeCell ref="B98:G98"/>
    <mergeCell ref="B99:G99"/>
    <mergeCell ref="B100:G100"/>
    <mergeCell ref="B101:G101"/>
    <mergeCell ref="A102:I102"/>
    <mergeCell ref="B103:H103"/>
    <mergeCell ref="B104:H104"/>
    <mergeCell ref="B105:H105"/>
    <mergeCell ref="B106:H106"/>
    <mergeCell ref="B107:H107"/>
    <mergeCell ref="A108:H108"/>
    <mergeCell ref="B109:H109"/>
    <mergeCell ref="A110:H110"/>
    <mergeCell ref="A112:I112"/>
    <mergeCell ref="A113:E113"/>
    <mergeCell ref="F113:G113"/>
    <mergeCell ref="H113:I113"/>
    <mergeCell ref="A114:E114"/>
    <mergeCell ref="F114:G114"/>
    <mergeCell ref="H114:I114"/>
  </mergeCells>
  <printOptions headings="false" gridLines="false" gridLinesSet="true" horizontalCentered="true" verticalCentered="false"/>
  <pageMargins left="0.7875" right="0" top="0.39375" bottom="1.575" header="0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>&amp;C&amp;"Arial Narrow,Normal"POTENCIAL ENGENHARIA E INSTALAÇÕES LTDA – CNPJ Nº 01.724.109/0001-34.&amp;R&amp;"Arial Narrow,Normal"&amp;P de &amp;N</oddHeader>
    <oddFooter>&amp;C&amp;"Arial Narrow,Normal"Rua Castro Neves, 359, Matatu - Salvador - Bahia - CEP 40.255-020 - TELEFAX Nº (71) 3082-8228 e-mail:potencial@potencialltda.com.br</oddFooter>
  </headerFooter>
  <rowBreaks count="2" manualBreakCount="2">
    <brk id="42" man="true" max="16383" min="0"/>
    <brk id="8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65528"/>
  <sheetViews>
    <sheetView showFormulas="false" showGridLines="true" showRowColHeaders="true" showZeros="false" rightToLeft="false" tabSelected="false" showOutlineSymbols="true" defaultGridColor="true" view="normal" topLeftCell="A1" colorId="64" zoomScale="90" zoomScaleNormal="90" zoomScalePageLayoutView="100" workbookViewId="0">
      <pane xSplit="0" ySplit="12" topLeftCell="A49" activePane="bottomLeft" state="frozen"/>
      <selection pane="topLeft" activeCell="A1" activeCellId="0" sqref="A1"/>
      <selection pane="bottomLeft" activeCell="I67" activeCellId="0" sqref="I67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16.11"/>
    <col collapsed="false" customWidth="true" hidden="false" outlineLevel="0" max="2" min="2" style="1" width="9.44"/>
    <col collapsed="false" customWidth="true" hidden="false" outlineLevel="0" max="3" min="3" style="1" width="6.67"/>
    <col collapsed="false" customWidth="true" hidden="false" outlineLevel="0" max="4" min="4" style="1" width="6.88"/>
    <col collapsed="false" customWidth="true" hidden="false" outlineLevel="0" max="5" min="5" style="1" width="11.33"/>
    <col collapsed="false" customWidth="true" hidden="false" outlineLevel="0" max="6" min="6" style="1" width="8.34"/>
    <col collapsed="false" customWidth="true" hidden="false" outlineLevel="0" max="7" min="7" style="1" width="20.44"/>
    <col collapsed="false" customWidth="true" hidden="false" outlineLevel="0" max="8" min="8" style="1" width="13.67"/>
    <col collapsed="false" customWidth="true" hidden="false" outlineLevel="0" max="9" min="9" style="1" width="24.33"/>
    <col collapsed="false" customWidth="true" hidden="false" outlineLevel="0" max="10" min="10" style="1" width="15"/>
    <col collapsed="false" customWidth="true" hidden="false" outlineLevel="0" max="248" min="11" style="1" width="9.11"/>
    <col collapsed="false" customWidth="true" hidden="false" outlineLevel="0" max="249" min="249" style="1" width="19.67"/>
    <col collapsed="false" customWidth="true" hidden="false" outlineLevel="0" max="250" min="250" style="1" width="9.44"/>
    <col collapsed="false" customWidth="true" hidden="false" outlineLevel="0" max="251" min="251" style="1" width="6.67"/>
    <col collapsed="false" customWidth="true" hidden="false" outlineLevel="0" max="252" min="252" style="1" width="6.88"/>
    <col collapsed="false" customWidth="true" hidden="false" outlineLevel="0" max="253" min="253" style="1" width="11.33"/>
    <col collapsed="false" customWidth="true" hidden="false" outlineLevel="0" max="254" min="254" style="1" width="8.34"/>
    <col collapsed="false" customWidth="true" hidden="false" outlineLevel="0" max="255" min="255" style="1" width="20.44"/>
    <col collapsed="false" customWidth="true" hidden="false" outlineLevel="0" max="256" min="256" style="1" width="13.67"/>
    <col collapsed="false" customWidth="true" hidden="false" outlineLevel="0" max="257" min="257" style="1" width="25.56"/>
    <col collapsed="false" customWidth="true" hidden="true" outlineLevel="0" max="263" min="258" style="1" width="11.53"/>
    <col collapsed="false" customWidth="true" hidden="false" outlineLevel="0" max="264" min="264" style="1" width="10.33"/>
    <col collapsed="false" customWidth="true" hidden="false" outlineLevel="0" max="265" min="265" style="1" width="14.11"/>
    <col collapsed="false" customWidth="true" hidden="false" outlineLevel="0" max="266" min="266" style="1" width="15"/>
    <col collapsed="false" customWidth="true" hidden="false" outlineLevel="0" max="504" min="267" style="1" width="9.11"/>
    <col collapsed="false" customWidth="true" hidden="false" outlineLevel="0" max="505" min="505" style="1" width="19.67"/>
    <col collapsed="false" customWidth="true" hidden="false" outlineLevel="0" max="506" min="506" style="1" width="9.44"/>
    <col collapsed="false" customWidth="true" hidden="false" outlineLevel="0" max="507" min="507" style="1" width="6.67"/>
    <col collapsed="false" customWidth="true" hidden="false" outlineLevel="0" max="508" min="508" style="1" width="6.88"/>
    <col collapsed="false" customWidth="true" hidden="false" outlineLevel="0" max="509" min="509" style="1" width="11.33"/>
    <col collapsed="false" customWidth="true" hidden="false" outlineLevel="0" max="510" min="510" style="1" width="8.34"/>
    <col collapsed="false" customWidth="true" hidden="false" outlineLevel="0" max="511" min="511" style="1" width="20.44"/>
    <col collapsed="false" customWidth="true" hidden="false" outlineLevel="0" max="512" min="512" style="1" width="13.67"/>
    <col collapsed="false" customWidth="true" hidden="false" outlineLevel="0" max="513" min="513" style="1" width="25.56"/>
    <col collapsed="false" customWidth="true" hidden="true" outlineLevel="0" max="519" min="514" style="1" width="11.53"/>
    <col collapsed="false" customWidth="true" hidden="false" outlineLevel="0" max="520" min="520" style="1" width="10.33"/>
    <col collapsed="false" customWidth="true" hidden="false" outlineLevel="0" max="521" min="521" style="1" width="14.11"/>
    <col collapsed="false" customWidth="true" hidden="false" outlineLevel="0" max="522" min="522" style="1" width="15"/>
    <col collapsed="false" customWidth="true" hidden="false" outlineLevel="0" max="760" min="523" style="1" width="9.11"/>
    <col collapsed="false" customWidth="true" hidden="false" outlineLevel="0" max="761" min="761" style="1" width="19.67"/>
    <col collapsed="false" customWidth="true" hidden="false" outlineLevel="0" max="762" min="762" style="1" width="9.44"/>
    <col collapsed="false" customWidth="true" hidden="false" outlineLevel="0" max="763" min="763" style="1" width="6.67"/>
    <col collapsed="false" customWidth="true" hidden="false" outlineLevel="0" max="764" min="764" style="1" width="6.88"/>
    <col collapsed="false" customWidth="true" hidden="false" outlineLevel="0" max="765" min="765" style="1" width="11.33"/>
    <col collapsed="false" customWidth="true" hidden="false" outlineLevel="0" max="766" min="766" style="1" width="8.34"/>
    <col collapsed="false" customWidth="true" hidden="false" outlineLevel="0" max="767" min="767" style="1" width="20.44"/>
    <col collapsed="false" customWidth="true" hidden="false" outlineLevel="0" max="768" min="768" style="1" width="13.67"/>
    <col collapsed="false" customWidth="true" hidden="false" outlineLevel="0" max="769" min="769" style="1" width="25.56"/>
    <col collapsed="false" customWidth="true" hidden="true" outlineLevel="0" max="775" min="770" style="1" width="11.53"/>
    <col collapsed="false" customWidth="true" hidden="false" outlineLevel="0" max="776" min="776" style="1" width="10.33"/>
    <col collapsed="false" customWidth="true" hidden="false" outlineLevel="0" max="777" min="777" style="1" width="14.11"/>
    <col collapsed="false" customWidth="true" hidden="false" outlineLevel="0" max="778" min="778" style="1" width="15"/>
    <col collapsed="false" customWidth="true" hidden="false" outlineLevel="0" max="1017" min="779" style="1" width="9.11"/>
  </cols>
  <sheetData>
    <row r="1" customFormat="false" ht="19.5" hidden="false" customHeight="true" outlineLevel="0" collapsed="false">
      <c r="A1" s="90" t="s">
        <v>125</v>
      </c>
      <c r="B1" s="90"/>
      <c r="C1" s="90"/>
      <c r="D1" s="90"/>
      <c r="E1" s="90"/>
      <c r="F1" s="90"/>
      <c r="G1" s="90"/>
      <c r="H1" s="90"/>
      <c r="I1" s="90"/>
    </row>
    <row r="2" customFormat="false" ht="13.8" hidden="false" customHeight="false" outlineLevel="0" collapsed="false">
      <c r="A2" s="3" t="s">
        <v>126</v>
      </c>
      <c r="B2" s="3"/>
      <c r="C2" s="3"/>
      <c r="D2" s="3"/>
      <c r="E2" s="3"/>
      <c r="F2" s="3"/>
      <c r="G2" s="3"/>
      <c r="H2" s="3"/>
      <c r="I2" s="3"/>
    </row>
    <row r="3" customFormat="false" ht="13.8" hidden="false" customHeight="false" outlineLevel="0" collapsed="false">
      <c r="A3" s="91" t="s">
        <v>127</v>
      </c>
      <c r="B3" s="91"/>
      <c r="C3" s="91"/>
      <c r="D3" s="91"/>
      <c r="E3" s="91"/>
      <c r="F3" s="92" t="e">
        <f aca="false">#REF!</f>
        <v>#REF!</v>
      </c>
      <c r="G3" s="92"/>
      <c r="H3" s="89"/>
      <c r="I3" s="6"/>
    </row>
    <row r="4" customFormat="false" ht="13.8" hidden="false" customHeight="false" outlineLevel="0" collapsed="false">
      <c r="A4" s="91" t="s">
        <v>3</v>
      </c>
      <c r="B4" s="91"/>
      <c r="C4" s="7" t="s">
        <v>4</v>
      </c>
      <c r="D4" s="7"/>
      <c r="E4" s="7"/>
      <c r="F4" s="7"/>
      <c r="G4" s="7"/>
      <c r="H4" s="7"/>
      <c r="I4" s="6"/>
    </row>
    <row r="5" customFormat="false" ht="13.8" hidden="false" customHeight="false" outlineLevel="0" collapsed="false">
      <c r="A5" s="93" t="s">
        <v>5</v>
      </c>
      <c r="B5" s="94" t="s">
        <v>6</v>
      </c>
      <c r="C5" s="94"/>
      <c r="D5" s="95"/>
      <c r="E5" s="95"/>
      <c r="F5" s="95"/>
      <c r="G5" s="95"/>
      <c r="H5" s="96"/>
      <c r="I5" s="97"/>
    </row>
    <row r="6" customFormat="false" ht="13.8" hidden="false" customHeight="false" outlineLevel="0" collapsed="false">
      <c r="A6" s="12" t="s">
        <v>7</v>
      </c>
      <c r="B6" s="12"/>
      <c r="C6" s="12"/>
      <c r="D6" s="12"/>
      <c r="E6" s="12"/>
      <c r="F6" s="12"/>
      <c r="G6" s="12"/>
      <c r="H6" s="12"/>
      <c r="I6" s="12"/>
    </row>
    <row r="7" customFormat="false" ht="13.8" hidden="false" customHeight="false" outlineLevel="0" collapsed="false">
      <c r="A7" s="14" t="s">
        <v>8</v>
      </c>
      <c r="B7" s="14"/>
      <c r="C7" s="14"/>
      <c r="D7" s="14"/>
      <c r="E7" s="14"/>
      <c r="F7" s="14"/>
      <c r="G7" s="14"/>
      <c r="H7" s="14"/>
      <c r="I7" s="14"/>
    </row>
    <row r="8" customFormat="false" ht="13.8" hidden="false" customHeight="false" outlineLevel="0" collapsed="false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customFormat="false" ht="13.8" hidden="false" customHeight="false" outlineLevel="0" collapsed="false">
      <c r="A9" s="98" t="n">
        <v>1</v>
      </c>
      <c r="B9" s="14" t="s">
        <v>10</v>
      </c>
      <c r="C9" s="14"/>
      <c r="D9" s="14"/>
      <c r="E9" s="14"/>
      <c r="F9" s="14"/>
      <c r="G9" s="14"/>
      <c r="H9" s="14"/>
      <c r="I9" s="15" t="s">
        <v>11</v>
      </c>
    </row>
    <row r="10" customFormat="false" ht="13.8" hidden="false" customHeight="false" outlineLevel="0" collapsed="false">
      <c r="A10" s="98" t="n">
        <v>2</v>
      </c>
      <c r="B10" s="14" t="s">
        <v>12</v>
      </c>
      <c r="C10" s="14"/>
      <c r="D10" s="14"/>
      <c r="E10" s="14"/>
      <c r="F10" s="14"/>
      <c r="G10" s="14"/>
      <c r="H10" s="14"/>
      <c r="I10" s="16" t="n">
        <v>1546.6</v>
      </c>
    </row>
    <row r="11" customFormat="false" ht="13.8" hidden="false" customHeight="false" outlineLevel="0" collapsed="false">
      <c r="A11" s="98" t="n">
        <v>3</v>
      </c>
      <c r="B11" s="14" t="s">
        <v>13</v>
      </c>
      <c r="C11" s="14"/>
      <c r="D11" s="14"/>
      <c r="E11" s="14"/>
      <c r="F11" s="14"/>
      <c r="G11" s="14"/>
      <c r="H11" s="14"/>
      <c r="I11" s="17" t="s">
        <v>14</v>
      </c>
    </row>
    <row r="12" customFormat="false" ht="13.8" hidden="false" customHeight="false" outlineLevel="0" collapsed="false">
      <c r="A12" s="98" t="n">
        <v>4</v>
      </c>
      <c r="B12" s="14" t="s">
        <v>15</v>
      </c>
      <c r="C12" s="14"/>
      <c r="D12" s="14"/>
      <c r="E12" s="14"/>
      <c r="F12" s="14"/>
      <c r="G12" s="14"/>
      <c r="H12" s="14"/>
      <c r="I12" s="18" t="s">
        <v>128</v>
      </c>
    </row>
    <row r="13" customFormat="false" ht="13.8" hidden="false" customHeight="false" outlineLevel="0" collapsed="false">
      <c r="A13" s="99" t="s">
        <v>17</v>
      </c>
      <c r="B13" s="99"/>
      <c r="C13" s="99"/>
      <c r="D13" s="99"/>
      <c r="E13" s="99"/>
      <c r="F13" s="99"/>
      <c r="G13" s="99"/>
      <c r="H13" s="99"/>
      <c r="I13" s="99"/>
    </row>
    <row r="14" customFormat="false" ht="13.8" hidden="false" customHeight="false" outlineLevel="0" collapsed="false">
      <c r="A14" s="100" t="n">
        <v>1</v>
      </c>
      <c r="B14" s="22" t="s">
        <v>18</v>
      </c>
      <c r="C14" s="22"/>
      <c r="D14" s="22"/>
      <c r="E14" s="22"/>
      <c r="F14" s="22"/>
      <c r="G14" s="22"/>
      <c r="H14" s="22"/>
      <c r="I14" s="22" t="s">
        <v>20</v>
      </c>
    </row>
    <row r="15" customFormat="false" ht="13.8" hidden="false" customHeight="false" outlineLevel="0" collapsed="false">
      <c r="A15" s="98" t="s">
        <v>21</v>
      </c>
      <c r="B15" s="23" t="s">
        <v>22</v>
      </c>
      <c r="C15" s="23"/>
      <c r="D15" s="23"/>
      <c r="E15" s="23"/>
      <c r="F15" s="23"/>
      <c r="G15" s="23"/>
      <c r="H15" s="23"/>
      <c r="I15" s="16" t="n">
        <f aca="false">I10</f>
        <v>1546.6</v>
      </c>
    </row>
    <row r="16" customFormat="false" ht="13.8" hidden="false" customHeight="false" outlineLevel="0" collapsed="false">
      <c r="A16" s="13" t="s">
        <v>23</v>
      </c>
      <c r="B16" s="24" t="s">
        <v>24</v>
      </c>
      <c r="C16" s="24"/>
      <c r="D16" s="24"/>
      <c r="E16" s="24"/>
      <c r="F16" s="24"/>
      <c r="G16" s="24"/>
      <c r="H16" s="25" t="n">
        <v>0</v>
      </c>
      <c r="I16" s="16" t="n">
        <v>0</v>
      </c>
    </row>
    <row r="17" customFormat="false" ht="13.8" hidden="false" customHeight="false" outlineLevel="0" collapsed="false">
      <c r="A17" s="101"/>
      <c r="B17" s="27" t="s">
        <v>25</v>
      </c>
      <c r="C17" s="27"/>
      <c r="D17" s="27"/>
      <c r="E17" s="27"/>
      <c r="F17" s="27"/>
      <c r="G17" s="27"/>
      <c r="H17" s="27"/>
      <c r="I17" s="28" t="n">
        <f aca="false">SUM(I15:I15)</f>
        <v>1546.6</v>
      </c>
    </row>
    <row r="18" customFormat="false" ht="13.8" hidden="false" customHeight="false" outlineLevel="0" collapsed="false">
      <c r="A18" s="99" t="s">
        <v>26</v>
      </c>
      <c r="B18" s="99"/>
      <c r="C18" s="99"/>
      <c r="D18" s="99"/>
      <c r="E18" s="99"/>
      <c r="F18" s="99"/>
      <c r="G18" s="99"/>
      <c r="H18" s="99"/>
      <c r="I18" s="99"/>
    </row>
    <row r="19" customFormat="false" ht="13.8" hidden="false" customHeight="false" outlineLevel="0" collapsed="false">
      <c r="A19" s="100" t="n">
        <v>2</v>
      </c>
      <c r="B19" s="22" t="s">
        <v>27</v>
      </c>
      <c r="C19" s="22"/>
      <c r="D19" s="22"/>
      <c r="E19" s="22"/>
      <c r="F19" s="22"/>
      <c r="G19" s="22"/>
      <c r="H19" s="22"/>
      <c r="I19" s="22" t="s">
        <v>20</v>
      </c>
    </row>
    <row r="20" customFormat="false" ht="13.8" hidden="false" customHeight="false" outlineLevel="0" collapsed="false">
      <c r="A20" s="98" t="s">
        <v>21</v>
      </c>
      <c r="B20" s="23" t="s">
        <v>129</v>
      </c>
      <c r="C20" s="23"/>
      <c r="D20" s="23"/>
      <c r="E20" s="23"/>
      <c r="F20" s="23"/>
      <c r="G20" s="23"/>
      <c r="H20" s="23"/>
      <c r="I20" s="30" t="n">
        <f aca="false">(4.1*2*4)</f>
        <v>32.8</v>
      </c>
    </row>
    <row r="21" customFormat="false" ht="13.8" hidden="false" customHeight="false" outlineLevel="0" collapsed="false">
      <c r="A21" s="98" t="s">
        <v>23</v>
      </c>
      <c r="B21" s="23" t="s">
        <v>29</v>
      </c>
      <c r="C21" s="23"/>
      <c r="D21" s="23"/>
      <c r="E21" s="23"/>
      <c r="F21" s="23"/>
      <c r="G21" s="23"/>
      <c r="H21" s="23"/>
      <c r="I21" s="30" t="n">
        <f aca="false">15.43*4</f>
        <v>61.72</v>
      </c>
    </row>
    <row r="22" customFormat="false" ht="13.8" hidden="false" customHeight="false" outlineLevel="0" collapsed="false">
      <c r="A22" s="102" t="s">
        <v>30</v>
      </c>
      <c r="B22" s="32" t="s">
        <v>31</v>
      </c>
      <c r="C22" s="32"/>
      <c r="D22" s="32"/>
      <c r="E22" s="32"/>
      <c r="F22" s="32"/>
      <c r="G22" s="32"/>
      <c r="H22" s="32"/>
      <c r="I22" s="30" t="n">
        <v>7.5</v>
      </c>
    </row>
    <row r="23" customFormat="false" ht="13.8" hidden="false" customHeight="false" outlineLevel="0" collapsed="false">
      <c r="A23" s="102" t="s">
        <v>32</v>
      </c>
      <c r="B23" s="32" t="s">
        <v>33</v>
      </c>
      <c r="C23" s="32"/>
      <c r="D23" s="32"/>
      <c r="E23" s="32"/>
      <c r="F23" s="32"/>
      <c r="G23" s="32"/>
      <c r="H23" s="32"/>
      <c r="I23" s="103"/>
    </row>
    <row r="24" customFormat="false" ht="13.8" hidden="false" customHeight="false" outlineLevel="0" collapsed="false">
      <c r="A24" s="101"/>
      <c r="B24" s="27" t="s">
        <v>34</v>
      </c>
      <c r="C24" s="27"/>
      <c r="D24" s="27"/>
      <c r="E24" s="27"/>
      <c r="F24" s="27"/>
      <c r="G24" s="27"/>
      <c r="H24" s="27"/>
      <c r="I24" s="34" t="n">
        <f aca="false">SUM(I20:I23)</f>
        <v>102.02</v>
      </c>
    </row>
    <row r="25" customFormat="false" ht="13.8" hidden="false" customHeight="false" outlineLevel="0" collapsed="false">
      <c r="A25" s="99" t="s">
        <v>35</v>
      </c>
      <c r="B25" s="99"/>
      <c r="C25" s="99"/>
      <c r="D25" s="99"/>
      <c r="E25" s="99"/>
      <c r="F25" s="99"/>
      <c r="G25" s="99"/>
      <c r="H25" s="99"/>
      <c r="I25" s="99"/>
    </row>
    <row r="26" customFormat="false" ht="13.8" hidden="false" customHeight="false" outlineLevel="0" collapsed="false">
      <c r="A26" s="100" t="n">
        <v>3</v>
      </c>
      <c r="B26" s="36" t="s">
        <v>36</v>
      </c>
      <c r="C26" s="36"/>
      <c r="D26" s="36"/>
      <c r="E26" s="36"/>
      <c r="F26" s="36"/>
      <c r="G26" s="36"/>
      <c r="H26" s="36"/>
      <c r="I26" s="22" t="s">
        <v>20</v>
      </c>
    </row>
    <row r="27" customFormat="false" ht="13.8" hidden="false" customHeight="false" outlineLevel="0" collapsed="false">
      <c r="A27" s="104" t="s">
        <v>21</v>
      </c>
      <c r="B27" s="32" t="s">
        <v>37</v>
      </c>
      <c r="C27" s="32"/>
      <c r="D27" s="32"/>
      <c r="E27" s="32"/>
      <c r="F27" s="32"/>
      <c r="G27" s="32"/>
      <c r="H27" s="32"/>
      <c r="I27" s="105"/>
    </row>
    <row r="28" customFormat="false" ht="13.8" hidden="false" customHeight="false" outlineLevel="0" collapsed="false">
      <c r="A28" s="104" t="s">
        <v>23</v>
      </c>
      <c r="B28" s="32" t="s">
        <v>38</v>
      </c>
      <c r="C28" s="32"/>
      <c r="D28" s="32"/>
      <c r="E28" s="32"/>
      <c r="F28" s="32"/>
      <c r="G28" s="32"/>
      <c r="H28" s="32"/>
      <c r="I28" s="105"/>
    </row>
    <row r="29" customFormat="false" ht="13.8" hidden="false" customHeight="false" outlineLevel="0" collapsed="false">
      <c r="A29" s="104" t="s">
        <v>30</v>
      </c>
      <c r="B29" s="32" t="s">
        <v>39</v>
      </c>
      <c r="C29" s="32"/>
      <c r="D29" s="32"/>
      <c r="E29" s="32"/>
      <c r="F29" s="32"/>
      <c r="G29" s="32"/>
      <c r="H29" s="32"/>
      <c r="I29" s="105"/>
    </row>
    <row r="30" customFormat="false" ht="13.8" hidden="false" customHeight="false" outlineLevel="0" collapsed="false">
      <c r="A30" s="101"/>
      <c r="B30" s="27" t="s">
        <v>40</v>
      </c>
      <c r="C30" s="27"/>
      <c r="D30" s="27"/>
      <c r="E30" s="27"/>
      <c r="F30" s="27"/>
      <c r="G30" s="27"/>
      <c r="H30" s="27"/>
      <c r="I30" s="28" t="n">
        <f aca="false">SUM(I27:I28)</f>
        <v>0</v>
      </c>
    </row>
    <row r="31" customFormat="false" ht="13.8" hidden="false" customHeight="false" outlineLevel="0" collapsed="false">
      <c r="A31" s="99" t="s">
        <v>41</v>
      </c>
      <c r="B31" s="99"/>
      <c r="C31" s="99"/>
      <c r="D31" s="99"/>
      <c r="E31" s="99"/>
      <c r="F31" s="99"/>
      <c r="G31" s="99"/>
      <c r="H31" s="99"/>
      <c r="I31" s="99"/>
    </row>
    <row r="32" customFormat="false" ht="13.8" hidden="false" customHeight="false" outlineLevel="0" collapsed="false">
      <c r="A32" s="99" t="s">
        <v>42</v>
      </c>
      <c r="B32" s="99"/>
      <c r="C32" s="99"/>
      <c r="D32" s="99"/>
      <c r="E32" s="99"/>
      <c r="F32" s="99"/>
      <c r="G32" s="99"/>
      <c r="H32" s="99"/>
      <c r="I32" s="99"/>
    </row>
    <row r="33" customFormat="false" ht="13.8" hidden="false" customHeight="false" outlineLevel="0" collapsed="false">
      <c r="A33" s="100" t="s">
        <v>43</v>
      </c>
      <c r="B33" s="22" t="s">
        <v>44</v>
      </c>
      <c r="C33" s="22"/>
      <c r="D33" s="22"/>
      <c r="E33" s="22"/>
      <c r="F33" s="22"/>
      <c r="G33" s="22"/>
      <c r="H33" s="21" t="s">
        <v>19</v>
      </c>
      <c r="I33" s="22" t="s">
        <v>20</v>
      </c>
    </row>
    <row r="34" customFormat="false" ht="13.8" hidden="false" customHeight="false" outlineLevel="0" collapsed="false">
      <c r="A34" s="98" t="s">
        <v>21</v>
      </c>
      <c r="B34" s="39" t="s">
        <v>45</v>
      </c>
      <c r="C34" s="40"/>
      <c r="D34" s="40"/>
      <c r="E34" s="40"/>
      <c r="F34" s="40"/>
      <c r="G34" s="40"/>
      <c r="H34" s="25"/>
      <c r="I34" s="30"/>
    </row>
    <row r="35" customFormat="false" ht="13.8" hidden="false" customHeight="false" outlineLevel="0" collapsed="false">
      <c r="A35" s="98" t="s">
        <v>23</v>
      </c>
      <c r="B35" s="39" t="s">
        <v>46</v>
      </c>
      <c r="C35" s="40"/>
      <c r="D35" s="40"/>
      <c r="E35" s="40"/>
      <c r="F35" s="40"/>
      <c r="G35" s="40"/>
      <c r="H35" s="25" t="n">
        <v>0.015</v>
      </c>
      <c r="I35" s="30" t="n">
        <f aca="false">I17*H35</f>
        <v>23.199</v>
      </c>
    </row>
    <row r="36" customFormat="false" ht="13.8" hidden="false" customHeight="false" outlineLevel="0" collapsed="false">
      <c r="A36" s="98" t="s">
        <v>30</v>
      </c>
      <c r="B36" s="39" t="s">
        <v>47</v>
      </c>
      <c r="C36" s="40"/>
      <c r="D36" s="40"/>
      <c r="E36" s="40"/>
      <c r="F36" s="40"/>
      <c r="G36" s="40"/>
      <c r="H36" s="25" t="n">
        <v>0.01</v>
      </c>
      <c r="I36" s="30" t="n">
        <f aca="false">I17*H36</f>
        <v>15.466</v>
      </c>
    </row>
    <row r="37" customFormat="false" ht="13.8" hidden="false" customHeight="false" outlineLevel="0" collapsed="false">
      <c r="A37" s="98" t="s">
        <v>32</v>
      </c>
      <c r="B37" s="39" t="s">
        <v>48</v>
      </c>
      <c r="C37" s="40"/>
      <c r="D37" s="40"/>
      <c r="E37" s="40"/>
      <c r="F37" s="40"/>
      <c r="G37" s="40"/>
      <c r="H37" s="25" t="n">
        <v>0.002</v>
      </c>
      <c r="I37" s="30" t="n">
        <f aca="false">I17*H37</f>
        <v>3.0932</v>
      </c>
    </row>
    <row r="38" customFormat="false" ht="13.8" hidden="false" customHeight="false" outlineLevel="0" collapsed="false">
      <c r="A38" s="106" t="s">
        <v>49</v>
      </c>
      <c r="B38" s="39" t="s">
        <v>50</v>
      </c>
      <c r="C38" s="40"/>
      <c r="D38" s="40"/>
      <c r="E38" s="40"/>
      <c r="F38" s="40"/>
      <c r="G38" s="40"/>
      <c r="H38" s="25" t="n">
        <v>0.025</v>
      </c>
      <c r="I38" s="30" t="n">
        <f aca="false">I17*H38</f>
        <v>38.665</v>
      </c>
    </row>
    <row r="39" customFormat="false" ht="13.8" hidden="false" customHeight="false" outlineLevel="0" collapsed="false">
      <c r="A39" s="106" t="s">
        <v>51</v>
      </c>
      <c r="B39" s="39" t="s">
        <v>52</v>
      </c>
      <c r="C39" s="40"/>
      <c r="D39" s="40"/>
      <c r="E39" s="40"/>
      <c r="F39" s="40"/>
      <c r="G39" s="40"/>
      <c r="H39" s="25" t="n">
        <v>0.08</v>
      </c>
      <c r="I39" s="30" t="n">
        <f aca="false">I17*H39</f>
        <v>123.728</v>
      </c>
    </row>
    <row r="40" customFormat="false" ht="13.8" hidden="false" customHeight="false" outlineLevel="0" collapsed="false">
      <c r="A40" s="106" t="s">
        <v>53</v>
      </c>
      <c r="B40" s="39" t="s">
        <v>54</v>
      </c>
      <c r="C40" s="40"/>
      <c r="D40" s="40"/>
      <c r="E40" s="40"/>
      <c r="F40" s="40"/>
      <c r="G40" s="40"/>
      <c r="H40" s="25" t="n">
        <v>0.015</v>
      </c>
      <c r="I40" s="30" t="n">
        <f aca="false">I17*H40</f>
        <v>23.199</v>
      </c>
    </row>
    <row r="41" customFormat="false" ht="13.8" hidden="false" customHeight="false" outlineLevel="0" collapsed="false">
      <c r="A41" s="106" t="s">
        <v>55</v>
      </c>
      <c r="B41" s="39" t="s">
        <v>56</v>
      </c>
      <c r="C41" s="40"/>
      <c r="D41" s="40"/>
      <c r="E41" s="40"/>
      <c r="F41" s="40"/>
      <c r="G41" s="40"/>
      <c r="H41" s="25" t="n">
        <v>0.015</v>
      </c>
      <c r="I41" s="30" t="n">
        <f aca="false">I17*H41</f>
        <v>23.199</v>
      </c>
    </row>
    <row r="42" customFormat="false" ht="13.8" hidden="false" customHeight="false" outlineLevel="0" collapsed="false">
      <c r="A42" s="101"/>
      <c r="B42" s="43" t="s">
        <v>57</v>
      </c>
      <c r="C42" s="40"/>
      <c r="D42" s="40"/>
      <c r="E42" s="40"/>
      <c r="F42" s="40"/>
      <c r="G42" s="40"/>
      <c r="H42" s="44" t="n">
        <f aca="false">SUM(H34:H41)</f>
        <v>0.162</v>
      </c>
      <c r="I42" s="28" t="n">
        <f aca="false">SUM(I34:I41)</f>
        <v>250.5492</v>
      </c>
    </row>
    <row r="43" customFormat="false" ht="13.8" hidden="false" customHeight="false" outlineLevel="0" collapsed="false">
      <c r="A43" s="99" t="s">
        <v>58</v>
      </c>
      <c r="B43" s="99"/>
      <c r="C43" s="99"/>
      <c r="D43" s="99"/>
      <c r="E43" s="99"/>
      <c r="F43" s="99"/>
      <c r="G43" s="99"/>
      <c r="H43" s="99"/>
      <c r="I43" s="99"/>
    </row>
    <row r="44" customFormat="false" ht="13.8" hidden="false" customHeight="false" outlineLevel="0" collapsed="false">
      <c r="A44" s="100" t="s">
        <v>59</v>
      </c>
      <c r="B44" s="22" t="s">
        <v>60</v>
      </c>
      <c r="C44" s="22"/>
      <c r="D44" s="22"/>
      <c r="E44" s="22"/>
      <c r="F44" s="22"/>
      <c r="G44" s="22"/>
      <c r="H44" s="22"/>
      <c r="I44" s="22" t="s">
        <v>20</v>
      </c>
    </row>
    <row r="45" customFormat="false" ht="13.8" hidden="false" customHeight="false" outlineLevel="0" collapsed="false">
      <c r="A45" s="98" t="s">
        <v>21</v>
      </c>
      <c r="B45" s="23" t="s">
        <v>61</v>
      </c>
      <c r="C45" s="23"/>
      <c r="D45" s="23"/>
      <c r="E45" s="23"/>
      <c r="F45" s="23"/>
      <c r="G45" s="23"/>
      <c r="H45" s="23"/>
      <c r="I45" s="30" t="n">
        <f aca="false">I17/12</f>
        <v>128.883333333333</v>
      </c>
    </row>
    <row r="46" customFormat="false" ht="13.8" hidden="false" customHeight="false" outlineLevel="0" collapsed="false">
      <c r="A46" s="98" t="s">
        <v>23</v>
      </c>
      <c r="B46" s="23" t="s">
        <v>62</v>
      </c>
      <c r="C46" s="23"/>
      <c r="D46" s="23"/>
      <c r="E46" s="23"/>
      <c r="F46" s="23"/>
      <c r="G46" s="23"/>
      <c r="H46" s="23"/>
      <c r="I46" s="30" t="n">
        <f aca="false">I17/12/3</f>
        <v>42.9611111111111</v>
      </c>
    </row>
    <row r="47" customFormat="false" ht="13.8" hidden="false" customHeight="false" outlineLevel="0" collapsed="false">
      <c r="A47" s="23" t="s">
        <v>63</v>
      </c>
      <c r="B47" s="23"/>
      <c r="C47" s="23"/>
      <c r="D47" s="23"/>
      <c r="E47" s="23"/>
      <c r="F47" s="23"/>
      <c r="G47" s="23"/>
      <c r="H47" s="23"/>
      <c r="I47" s="45" t="n">
        <f aca="false">SUM(I45:I46)</f>
        <v>171.844444444444</v>
      </c>
    </row>
    <row r="48" customFormat="false" ht="13.8" hidden="false" customHeight="false" outlineLevel="0" collapsed="false">
      <c r="A48" s="98" t="s">
        <v>30</v>
      </c>
      <c r="B48" s="23" t="s">
        <v>64</v>
      </c>
      <c r="C48" s="23"/>
      <c r="D48" s="23"/>
      <c r="E48" s="23"/>
      <c r="F48" s="23"/>
      <c r="G48" s="23"/>
      <c r="H48" s="23"/>
      <c r="I48" s="30" t="n">
        <f aca="false">I47*H42</f>
        <v>27.8388</v>
      </c>
    </row>
    <row r="49" customFormat="false" ht="13.8" hidden="false" customHeight="false" outlineLevel="0" collapsed="false">
      <c r="A49" s="23" t="s">
        <v>57</v>
      </c>
      <c r="B49" s="23"/>
      <c r="C49" s="23"/>
      <c r="D49" s="23"/>
      <c r="E49" s="23"/>
      <c r="F49" s="23"/>
      <c r="G49" s="23"/>
      <c r="H49" s="23"/>
      <c r="I49" s="28" t="n">
        <f aca="false">SUM(I47:I48)</f>
        <v>199.683244444444</v>
      </c>
    </row>
    <row r="50" customFormat="false" ht="13.8" hidden="false" customHeight="false" outlineLevel="0" collapsed="false">
      <c r="A50" s="99" t="s">
        <v>65</v>
      </c>
      <c r="B50" s="99"/>
      <c r="C50" s="99"/>
      <c r="D50" s="99"/>
      <c r="E50" s="99"/>
      <c r="F50" s="99"/>
      <c r="G50" s="99"/>
      <c r="H50" s="99"/>
      <c r="I50" s="99"/>
    </row>
    <row r="51" customFormat="false" ht="13.8" hidden="false" customHeight="false" outlineLevel="0" collapsed="false">
      <c r="A51" s="100" t="s">
        <v>66</v>
      </c>
      <c r="B51" s="22" t="s">
        <v>67</v>
      </c>
      <c r="C51" s="22"/>
      <c r="D51" s="22"/>
      <c r="E51" s="22"/>
      <c r="F51" s="22"/>
      <c r="G51" s="22"/>
      <c r="H51" s="22"/>
      <c r="I51" s="22" t="s">
        <v>20</v>
      </c>
    </row>
    <row r="52" customFormat="false" ht="13.8" hidden="false" customHeight="false" outlineLevel="0" collapsed="false">
      <c r="A52" s="98" t="s">
        <v>21</v>
      </c>
      <c r="B52" s="24" t="s">
        <v>67</v>
      </c>
      <c r="C52" s="24"/>
      <c r="D52" s="24"/>
      <c r="E52" s="24"/>
      <c r="F52" s="24"/>
      <c r="G52" s="24"/>
      <c r="H52" s="46" t="n">
        <v>0.0007</v>
      </c>
      <c r="I52" s="30" t="n">
        <f aca="false">H52*I17</f>
        <v>1.08262</v>
      </c>
    </row>
    <row r="53" customFormat="false" ht="13.8" hidden="false" customHeight="false" outlineLevel="0" collapsed="false">
      <c r="A53" s="98" t="s">
        <v>23</v>
      </c>
      <c r="B53" s="24" t="s">
        <v>68</v>
      </c>
      <c r="C53" s="24"/>
      <c r="D53" s="24"/>
      <c r="E53" s="24"/>
      <c r="F53" s="24"/>
      <c r="G53" s="24"/>
      <c r="H53" s="46" t="n">
        <v>0.00012</v>
      </c>
      <c r="I53" s="30" t="n">
        <f aca="false">H53*I17</f>
        <v>0.185592</v>
      </c>
    </row>
    <row r="54" customFormat="false" ht="12.75" hidden="false" customHeight="true" outlineLevel="0" collapsed="false">
      <c r="A54" s="107" t="s">
        <v>69</v>
      </c>
      <c r="B54" s="49" t="s">
        <v>70</v>
      </c>
      <c r="C54" s="49"/>
      <c r="D54" s="49"/>
      <c r="E54" s="49"/>
      <c r="F54" s="49"/>
      <c r="G54" s="49"/>
      <c r="H54" s="23"/>
      <c r="I54" s="30" t="n">
        <f aca="false">(I17+I45)/12*4*0.02*H42</f>
        <v>1.809522</v>
      </c>
    </row>
    <row r="55" customFormat="false" ht="13.8" hidden="false" customHeight="false" outlineLevel="0" collapsed="false">
      <c r="A55" s="108"/>
      <c r="B55" s="27" t="s">
        <v>57</v>
      </c>
      <c r="C55" s="27"/>
      <c r="D55" s="27"/>
      <c r="E55" s="27"/>
      <c r="F55" s="27"/>
      <c r="G55" s="27"/>
      <c r="H55" s="27"/>
      <c r="I55" s="28" t="n">
        <f aca="false">SUM(I52:I54)</f>
        <v>3.077734</v>
      </c>
      <c r="J55" s="47"/>
    </row>
    <row r="56" customFormat="false" ht="13.8" hidden="false" customHeight="false" outlineLevel="0" collapsed="false">
      <c r="A56" s="99" t="s">
        <v>71</v>
      </c>
      <c r="B56" s="99"/>
      <c r="C56" s="99"/>
      <c r="D56" s="99"/>
      <c r="E56" s="99"/>
      <c r="F56" s="99"/>
      <c r="G56" s="99"/>
      <c r="H56" s="99"/>
      <c r="I56" s="99"/>
      <c r="J56" s="47"/>
    </row>
    <row r="57" customFormat="false" ht="13.8" hidden="false" customHeight="false" outlineLevel="0" collapsed="false">
      <c r="A57" s="100" t="s">
        <v>72</v>
      </c>
      <c r="B57" s="51" t="s">
        <v>73</v>
      </c>
      <c r="C57" s="51"/>
      <c r="D57" s="51"/>
      <c r="E57" s="51"/>
      <c r="F57" s="51"/>
      <c r="G57" s="51"/>
      <c r="H57" s="52" t="s">
        <v>19</v>
      </c>
      <c r="I57" s="22" t="s">
        <v>20</v>
      </c>
    </row>
    <row r="58" customFormat="false" ht="13.8" hidden="false" customHeight="false" outlineLevel="0" collapsed="false">
      <c r="A58" s="98" t="s">
        <v>21</v>
      </c>
      <c r="B58" s="39" t="s">
        <v>74</v>
      </c>
      <c r="C58" s="40"/>
      <c r="D58" s="40"/>
      <c r="E58" s="40"/>
      <c r="F58" s="40"/>
      <c r="G58" s="40"/>
      <c r="H58" s="25" t="n">
        <v>0.05</v>
      </c>
      <c r="I58" s="30" t="n">
        <f aca="false">I17/12*H58</f>
        <v>6.44416666666667</v>
      </c>
    </row>
    <row r="59" customFormat="false" ht="13.8" hidden="false" customHeight="false" outlineLevel="0" collapsed="false">
      <c r="A59" s="98" t="s">
        <v>23</v>
      </c>
      <c r="B59" s="39" t="s">
        <v>75</v>
      </c>
      <c r="C59" s="40"/>
      <c r="D59" s="40"/>
      <c r="E59" s="40"/>
      <c r="F59" s="40"/>
      <c r="G59" s="40"/>
      <c r="H59" s="53"/>
      <c r="I59" s="30" t="n">
        <f aca="false">I58*0.08</f>
        <v>0.515533333333333</v>
      </c>
    </row>
    <row r="60" customFormat="false" ht="13.8" hidden="false" customHeight="false" outlineLevel="0" collapsed="false">
      <c r="A60" s="98" t="s">
        <v>30</v>
      </c>
      <c r="B60" s="39" t="s">
        <v>76</v>
      </c>
      <c r="C60" s="40"/>
      <c r="D60" s="40"/>
      <c r="E60" s="40"/>
      <c r="F60" s="40"/>
      <c r="G60" s="40"/>
      <c r="H60" s="53"/>
      <c r="I60" s="30" t="n">
        <f aca="false">SUM(I61:I62)</f>
        <v>3.0932</v>
      </c>
    </row>
    <row r="61" customFormat="false" ht="13.8" hidden="false" customHeight="false" outlineLevel="0" collapsed="false">
      <c r="A61" s="98"/>
      <c r="B61" s="39" t="s">
        <v>52</v>
      </c>
      <c r="C61" s="54"/>
      <c r="D61" s="40"/>
      <c r="E61" s="40"/>
      <c r="F61" s="40"/>
      <c r="G61" s="40"/>
      <c r="H61" s="25" t="n">
        <v>0.4</v>
      </c>
      <c r="I61" s="30" t="n">
        <f aca="false">I17*H61*0.08*H58</f>
        <v>2.47456</v>
      </c>
    </row>
    <row r="62" customFormat="false" ht="13.8" hidden="false" customHeight="false" outlineLevel="0" collapsed="false">
      <c r="A62" s="98"/>
      <c r="B62" s="39" t="s">
        <v>77</v>
      </c>
      <c r="C62" s="40"/>
      <c r="D62" s="40"/>
      <c r="E62" s="54"/>
      <c r="F62" s="40"/>
      <c r="G62" s="40"/>
      <c r="H62" s="25" t="n">
        <v>0.1</v>
      </c>
      <c r="I62" s="30" t="n">
        <f aca="false">I17*H62*0.08*H58</f>
        <v>0.61864</v>
      </c>
    </row>
    <row r="63" customFormat="false" ht="13.8" hidden="false" customHeight="false" outlineLevel="0" collapsed="false">
      <c r="A63" s="98" t="s">
        <v>32</v>
      </c>
      <c r="B63" s="39" t="s">
        <v>78</v>
      </c>
      <c r="C63" s="40"/>
      <c r="D63" s="40"/>
      <c r="E63" s="40"/>
      <c r="F63" s="40"/>
      <c r="G63" s="40"/>
      <c r="H63" s="25" t="n">
        <v>0.02</v>
      </c>
      <c r="I63" s="30" t="n">
        <f aca="false">I17/30/12*7*H63</f>
        <v>0.601455555555556</v>
      </c>
    </row>
    <row r="64" customFormat="false" ht="13.8" hidden="false" customHeight="false" outlineLevel="0" collapsed="false">
      <c r="A64" s="106" t="s">
        <v>49</v>
      </c>
      <c r="B64" s="39" t="s">
        <v>79</v>
      </c>
      <c r="C64" s="40"/>
      <c r="D64" s="40"/>
      <c r="E64" s="40"/>
      <c r="F64" s="40"/>
      <c r="G64" s="40"/>
      <c r="H64" s="53"/>
      <c r="I64" s="30" t="n">
        <f aca="false">I63*H42</f>
        <v>0.0974358</v>
      </c>
    </row>
    <row r="65" customFormat="false" ht="13.8" hidden="false" customHeight="false" outlineLevel="0" collapsed="false">
      <c r="A65" s="106" t="s">
        <v>51</v>
      </c>
      <c r="B65" s="39" t="s">
        <v>80</v>
      </c>
      <c r="C65" s="40"/>
      <c r="D65" s="40"/>
      <c r="E65" s="40"/>
      <c r="F65" s="40"/>
      <c r="G65" s="40"/>
      <c r="H65" s="53"/>
      <c r="I65" s="30" t="n">
        <f aca="false">SUM(I66:I67)</f>
        <v>1.23728</v>
      </c>
    </row>
    <row r="66" customFormat="false" ht="13.8" hidden="false" customHeight="false" outlineLevel="0" collapsed="false">
      <c r="A66" s="106"/>
      <c r="B66" s="39" t="s">
        <v>52</v>
      </c>
      <c r="C66" s="40"/>
      <c r="D66" s="40"/>
      <c r="E66" s="40"/>
      <c r="F66" s="40"/>
      <c r="G66" s="40"/>
      <c r="H66" s="25" t="n">
        <v>0.4</v>
      </c>
      <c r="I66" s="30" t="n">
        <f aca="false">I17*H66*0.08*H63</f>
        <v>0.989824</v>
      </c>
    </row>
    <row r="67" customFormat="false" ht="13.8" hidden="false" customHeight="false" outlineLevel="0" collapsed="false">
      <c r="A67" s="106"/>
      <c r="B67" s="39" t="s">
        <v>77</v>
      </c>
      <c r="C67" s="40"/>
      <c r="D67" s="40"/>
      <c r="E67" s="40"/>
      <c r="F67" s="40"/>
      <c r="G67" s="40"/>
      <c r="H67" s="25" t="n">
        <v>0.1</v>
      </c>
      <c r="I67" s="30" t="n">
        <f aca="false">I17*H67*0.08*H63</f>
        <v>0.247456</v>
      </c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</row>
    <row r="68" customFormat="false" ht="13.8" hidden="false" customHeight="false" outlineLevel="0" collapsed="false">
      <c r="A68" s="106"/>
      <c r="B68" s="39" t="s">
        <v>57</v>
      </c>
      <c r="C68" s="40"/>
      <c r="D68" s="40"/>
      <c r="E68" s="40"/>
      <c r="F68" s="40"/>
      <c r="G68" s="40"/>
      <c r="H68" s="53"/>
      <c r="I68" s="28" t="n">
        <f aca="false">I58+I59+I60+I63+I64+I65</f>
        <v>11.9890713555556</v>
      </c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</row>
    <row r="69" customFormat="false" ht="13.8" hidden="false" customHeight="false" outlineLevel="0" collapsed="false">
      <c r="A69" s="99" t="s">
        <v>81</v>
      </c>
      <c r="B69" s="99"/>
      <c r="C69" s="99"/>
      <c r="D69" s="99"/>
      <c r="E69" s="99"/>
      <c r="F69" s="99"/>
      <c r="G69" s="99"/>
      <c r="H69" s="99"/>
      <c r="I69" s="99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</row>
    <row r="70" customFormat="false" ht="13.8" hidden="false" customHeight="false" outlineLevel="0" collapsed="false">
      <c r="A70" s="100" t="s">
        <v>82</v>
      </c>
      <c r="B70" s="22" t="s">
        <v>83</v>
      </c>
      <c r="C70" s="22"/>
      <c r="D70" s="22"/>
      <c r="E70" s="22"/>
      <c r="F70" s="22"/>
      <c r="G70" s="22"/>
      <c r="H70" s="22"/>
      <c r="I70" s="22" t="s">
        <v>20</v>
      </c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</row>
    <row r="71" customFormat="false" ht="13.8" hidden="false" customHeight="false" outlineLevel="0" collapsed="false">
      <c r="A71" s="98" t="s">
        <v>21</v>
      </c>
      <c r="B71" s="23" t="s">
        <v>84</v>
      </c>
      <c r="C71" s="23"/>
      <c r="D71" s="23"/>
      <c r="E71" s="23"/>
      <c r="F71" s="23"/>
      <c r="G71" s="23"/>
      <c r="H71" s="23"/>
      <c r="I71" s="30" t="n">
        <f aca="false">I17/12</f>
        <v>128.883333333333</v>
      </c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</row>
    <row r="72" customFormat="false" ht="13.8" hidden="false" customHeight="false" outlineLevel="0" collapsed="false">
      <c r="A72" s="98" t="s">
        <v>23</v>
      </c>
      <c r="B72" s="23" t="s">
        <v>85</v>
      </c>
      <c r="C72" s="23"/>
      <c r="D72" s="23"/>
      <c r="E72" s="23"/>
      <c r="F72" s="23"/>
      <c r="G72" s="23"/>
      <c r="H72" s="23"/>
      <c r="I72" s="30" t="n">
        <f aca="false">I17/30/12*5</f>
        <v>21.4805555555556</v>
      </c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</row>
    <row r="73" customFormat="false" ht="13.8" hidden="false" customHeight="false" outlineLevel="0" collapsed="false">
      <c r="A73" s="98" t="s">
        <v>30</v>
      </c>
      <c r="B73" s="23" t="s">
        <v>86</v>
      </c>
      <c r="C73" s="23"/>
      <c r="D73" s="23"/>
      <c r="E73" s="23"/>
      <c r="F73" s="23"/>
      <c r="G73" s="23"/>
      <c r="H73" s="23"/>
      <c r="I73" s="30" t="n">
        <f aca="false">I17/30/12*5*0.015</f>
        <v>0.322208333333333</v>
      </c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</row>
    <row r="74" customFormat="false" ht="13.8" hidden="false" customHeight="false" outlineLevel="0" collapsed="false">
      <c r="A74" s="98" t="s">
        <v>32</v>
      </c>
      <c r="B74" s="23" t="s">
        <v>87</v>
      </c>
      <c r="C74" s="23"/>
      <c r="D74" s="23"/>
      <c r="E74" s="23"/>
      <c r="F74" s="23"/>
      <c r="G74" s="23"/>
      <c r="H74" s="23"/>
      <c r="I74" s="30" t="n">
        <f aca="false">I17/30/12*1</f>
        <v>4.29611111111111</v>
      </c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</row>
    <row r="75" customFormat="false" ht="13.8" hidden="false" customHeight="false" outlineLevel="0" collapsed="false">
      <c r="A75" s="106" t="s">
        <v>49</v>
      </c>
      <c r="B75" s="23" t="s">
        <v>88</v>
      </c>
      <c r="C75" s="23"/>
      <c r="D75" s="23"/>
      <c r="E75" s="23"/>
      <c r="F75" s="23"/>
      <c r="G75" s="23"/>
      <c r="H75" s="23"/>
      <c r="I75" s="30" t="n">
        <f aca="false">I17/30/12*0.08*15</f>
        <v>5.15533333333333</v>
      </c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</row>
    <row r="76" customFormat="false" ht="13.8" hidden="false" customHeight="false" outlineLevel="0" collapsed="false">
      <c r="A76" s="109" t="s">
        <v>63</v>
      </c>
      <c r="B76" s="109"/>
      <c r="C76" s="109"/>
      <c r="D76" s="109"/>
      <c r="E76" s="109"/>
      <c r="F76" s="109"/>
      <c r="G76" s="109"/>
      <c r="H76" s="109"/>
      <c r="I76" s="28" t="n">
        <f aca="false">SUM(I71:I75)</f>
        <v>160.137541666667</v>
      </c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</row>
    <row r="77" customFormat="false" ht="13.8" hidden="false" customHeight="false" outlineLevel="0" collapsed="false">
      <c r="A77" s="110" t="s">
        <v>51</v>
      </c>
      <c r="B77" s="23" t="s">
        <v>89</v>
      </c>
      <c r="C77" s="23"/>
      <c r="D77" s="23"/>
      <c r="E77" s="23"/>
      <c r="F77" s="23"/>
      <c r="G77" s="23"/>
      <c r="H77" s="23"/>
      <c r="I77" s="58" t="n">
        <f aca="false">I76*H42</f>
        <v>25.94228175</v>
      </c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</row>
    <row r="78" customFormat="false" ht="13.8" hidden="false" customHeight="false" outlineLevel="0" collapsed="false">
      <c r="A78" s="109" t="s">
        <v>57</v>
      </c>
      <c r="B78" s="109"/>
      <c r="C78" s="109"/>
      <c r="D78" s="109"/>
      <c r="E78" s="109"/>
      <c r="F78" s="109"/>
      <c r="G78" s="109"/>
      <c r="H78" s="109"/>
      <c r="I78" s="28" t="n">
        <f aca="false">SUM(I76:I77)</f>
        <v>186.079823416667</v>
      </c>
    </row>
    <row r="79" customFormat="false" ht="13.8" hidden="false" customHeight="false" outlineLevel="0" collapsed="false">
      <c r="A79" s="99" t="s">
        <v>90</v>
      </c>
      <c r="B79" s="99"/>
      <c r="C79" s="99"/>
      <c r="D79" s="99"/>
      <c r="E79" s="99"/>
      <c r="F79" s="99"/>
      <c r="G79" s="99"/>
      <c r="H79" s="99"/>
      <c r="I79" s="99"/>
    </row>
    <row r="80" customFormat="false" ht="13.8" hidden="false" customHeight="false" outlineLevel="0" collapsed="false">
      <c r="A80" s="100" t="n">
        <v>4</v>
      </c>
      <c r="B80" s="22" t="s">
        <v>91</v>
      </c>
      <c r="C80" s="22"/>
      <c r="D80" s="22"/>
      <c r="E80" s="22"/>
      <c r="F80" s="22"/>
      <c r="G80" s="22"/>
      <c r="H80" s="22"/>
      <c r="I80" s="22" t="s">
        <v>20</v>
      </c>
    </row>
    <row r="81" customFormat="false" ht="13.8" hidden="false" customHeight="false" outlineLevel="0" collapsed="false">
      <c r="A81" s="98" t="s">
        <v>43</v>
      </c>
      <c r="B81" s="23" t="s">
        <v>44</v>
      </c>
      <c r="C81" s="23"/>
      <c r="D81" s="23"/>
      <c r="E81" s="23"/>
      <c r="F81" s="23"/>
      <c r="G81" s="23"/>
      <c r="H81" s="23"/>
      <c r="I81" s="30" t="n">
        <f aca="false">I42</f>
        <v>250.5492</v>
      </c>
    </row>
    <row r="82" customFormat="false" ht="13.8" hidden="false" customHeight="false" outlineLevel="0" collapsed="false">
      <c r="A82" s="98" t="s">
        <v>59</v>
      </c>
      <c r="B82" s="23" t="s">
        <v>92</v>
      </c>
      <c r="C82" s="23"/>
      <c r="D82" s="23"/>
      <c r="E82" s="23"/>
      <c r="F82" s="23"/>
      <c r="G82" s="23"/>
      <c r="H82" s="23"/>
      <c r="I82" s="30" t="n">
        <f aca="false">I49</f>
        <v>199.683244444444</v>
      </c>
    </row>
    <row r="83" customFormat="false" ht="13.8" hidden="false" customHeight="false" outlineLevel="0" collapsed="false">
      <c r="A83" s="98" t="s">
        <v>66</v>
      </c>
      <c r="B83" s="23" t="s">
        <v>67</v>
      </c>
      <c r="C83" s="23"/>
      <c r="D83" s="23"/>
      <c r="E83" s="23"/>
      <c r="F83" s="23"/>
      <c r="G83" s="23"/>
      <c r="H83" s="23"/>
      <c r="I83" s="30" t="n">
        <f aca="false">I55</f>
        <v>3.077734</v>
      </c>
      <c r="J83" s="60"/>
      <c r="K83" s="60"/>
      <c r="L83" s="60"/>
      <c r="M83" s="60"/>
      <c r="N83" s="60"/>
      <c r="O83" s="60"/>
      <c r="P83" s="61"/>
    </row>
    <row r="84" s="62" customFormat="true" ht="13.8" hidden="false" customHeight="false" outlineLevel="0" collapsed="false">
      <c r="A84" s="98" t="s">
        <v>72</v>
      </c>
      <c r="B84" s="23" t="s">
        <v>93</v>
      </c>
      <c r="C84" s="23"/>
      <c r="D84" s="23"/>
      <c r="E84" s="23"/>
      <c r="F84" s="23"/>
      <c r="G84" s="23"/>
      <c r="H84" s="23"/>
      <c r="I84" s="30" t="n">
        <f aca="false">I68</f>
        <v>11.9890713555556</v>
      </c>
    </row>
    <row r="85" customFormat="false" ht="13.8" hidden="false" customHeight="false" outlineLevel="0" collapsed="false">
      <c r="A85" s="106" t="s">
        <v>82</v>
      </c>
      <c r="B85" s="23" t="s">
        <v>94</v>
      </c>
      <c r="C85" s="23"/>
      <c r="D85" s="23"/>
      <c r="E85" s="23"/>
      <c r="F85" s="23"/>
      <c r="G85" s="23"/>
      <c r="H85" s="23"/>
      <c r="I85" s="30" t="n">
        <f aca="false">I78</f>
        <v>186.079823416667</v>
      </c>
    </row>
    <row r="86" customFormat="false" ht="13.8" hidden="false" customHeight="false" outlineLevel="0" collapsed="false">
      <c r="A86" s="27" t="s">
        <v>57</v>
      </c>
      <c r="B86" s="27"/>
      <c r="C86" s="27"/>
      <c r="D86" s="27"/>
      <c r="E86" s="27"/>
      <c r="F86" s="27"/>
      <c r="G86" s="27"/>
      <c r="H86" s="27"/>
      <c r="I86" s="28" t="n">
        <f aca="false">SUM(I81:I85)</f>
        <v>651.379073216667</v>
      </c>
    </row>
    <row r="87" customFormat="false" ht="13.8" hidden="false" customHeight="false" outlineLevel="0" collapsed="false">
      <c r="A87" s="99" t="s">
        <v>95</v>
      </c>
      <c r="B87" s="99"/>
      <c r="C87" s="99"/>
      <c r="D87" s="99"/>
      <c r="E87" s="99"/>
      <c r="F87" s="99"/>
      <c r="G87" s="99"/>
      <c r="H87" s="99"/>
      <c r="I87" s="99"/>
    </row>
    <row r="88" customFormat="false" ht="13.8" hidden="false" customHeight="false" outlineLevel="0" collapsed="false">
      <c r="A88" s="100" t="n">
        <v>5</v>
      </c>
      <c r="B88" s="36" t="s">
        <v>96</v>
      </c>
      <c r="C88" s="36"/>
      <c r="D88" s="36"/>
      <c r="E88" s="36"/>
      <c r="F88" s="36"/>
      <c r="G88" s="36"/>
      <c r="H88" s="21" t="s">
        <v>19</v>
      </c>
      <c r="I88" s="22" t="s">
        <v>20</v>
      </c>
    </row>
    <row r="89" customFormat="false" ht="13.8" hidden="false" customHeight="false" outlineLevel="0" collapsed="false">
      <c r="A89" s="98" t="s">
        <v>21</v>
      </c>
      <c r="B89" s="23" t="s">
        <v>97</v>
      </c>
      <c r="C89" s="23"/>
      <c r="D89" s="23"/>
      <c r="E89" s="23"/>
      <c r="F89" s="23"/>
      <c r="G89" s="23"/>
      <c r="H89" s="25"/>
      <c r="I89" s="30" t="n">
        <f aca="false">I108*H89</f>
        <v>0</v>
      </c>
    </row>
    <row r="90" customFormat="false" ht="13.8" hidden="false" customHeight="false" outlineLevel="0" collapsed="false">
      <c r="A90" s="98" t="s">
        <v>23</v>
      </c>
      <c r="B90" s="23" t="s">
        <v>98</v>
      </c>
      <c r="C90" s="23"/>
      <c r="D90" s="23"/>
      <c r="E90" s="23"/>
      <c r="F90" s="23"/>
      <c r="G90" s="23"/>
      <c r="H90" s="63"/>
      <c r="I90" s="64"/>
    </row>
    <row r="91" customFormat="false" ht="13.8" hidden="false" customHeight="false" outlineLevel="0" collapsed="false">
      <c r="A91" s="98"/>
      <c r="B91" s="39" t="s">
        <v>99</v>
      </c>
      <c r="C91" s="40"/>
      <c r="D91" s="65"/>
      <c r="E91" s="65"/>
      <c r="F91" s="40"/>
      <c r="G91" s="66"/>
      <c r="H91" s="63"/>
      <c r="I91" s="67" t="n">
        <f aca="false">1-(H94+H95+H97+H98)</f>
        <v>0.8685</v>
      </c>
    </row>
    <row r="92" customFormat="false" ht="13.8" hidden="false" customHeight="false" outlineLevel="0" collapsed="false">
      <c r="A92" s="98"/>
      <c r="B92" s="39" t="s">
        <v>100</v>
      </c>
      <c r="C92" s="40"/>
      <c r="D92" s="40"/>
      <c r="E92" s="40"/>
      <c r="F92" s="40"/>
      <c r="G92" s="66"/>
      <c r="H92" s="68"/>
      <c r="I92" s="14" t="n">
        <f aca="false">(I100+I99)/I91</f>
        <v>2648.23258491652</v>
      </c>
    </row>
    <row r="93" customFormat="false" ht="13.8" hidden="false" customHeight="false" outlineLevel="0" collapsed="false">
      <c r="A93" s="98"/>
      <c r="B93" s="23" t="s">
        <v>101</v>
      </c>
      <c r="C93" s="23"/>
      <c r="D93" s="23"/>
      <c r="E93" s="23"/>
      <c r="F93" s="23"/>
      <c r="G93" s="23"/>
      <c r="H93" s="63"/>
      <c r="I93" s="64"/>
    </row>
    <row r="94" customFormat="false" ht="13.8" hidden="false" customHeight="false" outlineLevel="0" collapsed="false">
      <c r="A94" s="98"/>
      <c r="B94" s="39" t="s">
        <v>102</v>
      </c>
      <c r="C94" s="40"/>
      <c r="D94" s="40"/>
      <c r="E94" s="40"/>
      <c r="F94" s="40"/>
      <c r="G94" s="66"/>
      <c r="H94" s="25" t="n">
        <v>0.0065</v>
      </c>
      <c r="I94" s="30" t="n">
        <f aca="false">I92*H94</f>
        <v>17.2135118019574</v>
      </c>
    </row>
    <row r="95" customFormat="false" ht="13.8" hidden="false" customHeight="false" outlineLevel="0" collapsed="false">
      <c r="A95" s="98"/>
      <c r="B95" s="39" t="s">
        <v>103</v>
      </c>
      <c r="C95" s="40"/>
      <c r="D95" s="40"/>
      <c r="E95" s="40"/>
      <c r="F95" s="40"/>
      <c r="G95" s="66"/>
      <c r="H95" s="25" t="n">
        <v>0.03</v>
      </c>
      <c r="I95" s="30" t="n">
        <f aca="false">I92*H95</f>
        <v>79.4469775474957</v>
      </c>
    </row>
    <row r="96" customFormat="false" ht="13.8" hidden="false" customHeight="false" outlineLevel="0" collapsed="false">
      <c r="A96" s="106"/>
      <c r="B96" s="23" t="s">
        <v>104</v>
      </c>
      <c r="C96" s="23"/>
      <c r="D96" s="23"/>
      <c r="E96" s="23"/>
      <c r="F96" s="23"/>
      <c r="G96" s="23"/>
      <c r="H96" s="63"/>
      <c r="I96" s="69"/>
    </row>
    <row r="97" customFormat="false" ht="13.8" hidden="false" customHeight="false" outlineLevel="0" collapsed="false">
      <c r="A97" s="106"/>
      <c r="B97" s="23" t="s">
        <v>105</v>
      </c>
      <c r="C97" s="23"/>
      <c r="D97" s="23"/>
      <c r="E97" s="23"/>
      <c r="F97" s="23"/>
      <c r="G97" s="23"/>
      <c r="H97" s="25" t="n">
        <v>0.05</v>
      </c>
      <c r="I97" s="30" t="n">
        <f aca="false">I92*H97</f>
        <v>132.411629245826</v>
      </c>
    </row>
    <row r="98" customFormat="false" ht="13.8" hidden="false" customHeight="false" outlineLevel="0" collapsed="false">
      <c r="A98" s="106"/>
      <c r="B98" s="71" t="s">
        <v>106</v>
      </c>
      <c r="C98" s="71"/>
      <c r="D98" s="71"/>
      <c r="E98" s="71"/>
      <c r="F98" s="71"/>
      <c r="G98" s="71"/>
      <c r="H98" s="25" t="n">
        <v>0.045</v>
      </c>
      <c r="I98" s="30" t="n">
        <f aca="false">H98*I92</f>
        <v>119.170466321244</v>
      </c>
    </row>
    <row r="99" customFormat="false" ht="13.8" hidden="false" customHeight="false" outlineLevel="0" collapsed="false">
      <c r="A99" s="106" t="s">
        <v>30</v>
      </c>
      <c r="B99" s="23" t="s">
        <v>107</v>
      </c>
      <c r="C99" s="23"/>
      <c r="D99" s="23"/>
      <c r="E99" s="23"/>
      <c r="F99" s="23"/>
      <c r="G99" s="23"/>
      <c r="H99" s="25"/>
      <c r="I99" s="30" t="n">
        <f aca="false">I100*H99</f>
        <v>0</v>
      </c>
    </row>
    <row r="100" customFormat="false" ht="13.8" hidden="false" customHeight="false" outlineLevel="0" collapsed="false">
      <c r="A100" s="106"/>
      <c r="B100" s="23" t="s">
        <v>108</v>
      </c>
      <c r="C100" s="23"/>
      <c r="D100" s="23"/>
      <c r="E100" s="23"/>
      <c r="F100" s="23"/>
      <c r="G100" s="23"/>
      <c r="H100" s="23"/>
      <c r="I100" s="14" t="n">
        <f aca="false">I108+I89</f>
        <v>2299.99</v>
      </c>
    </row>
    <row r="101" customFormat="false" ht="13.8" hidden="false" customHeight="false" outlineLevel="0" collapsed="false">
      <c r="A101" s="101"/>
      <c r="B101" s="27" t="s">
        <v>57</v>
      </c>
      <c r="C101" s="27"/>
      <c r="D101" s="27"/>
      <c r="E101" s="27"/>
      <c r="F101" s="27"/>
      <c r="G101" s="27"/>
      <c r="H101" s="44" t="n">
        <f aca="false">SUM(H89:H99)</f>
        <v>0.1315</v>
      </c>
      <c r="I101" s="28" t="n">
        <f aca="false">TRUNC(I89+I94+I95+I97+I98+I99,2)</f>
        <v>348.24</v>
      </c>
    </row>
    <row r="102" customFormat="false" ht="13.8" hidden="false" customHeight="false" outlineLevel="0" collapsed="false">
      <c r="A102" s="99" t="s">
        <v>109</v>
      </c>
      <c r="B102" s="99"/>
      <c r="C102" s="99"/>
      <c r="D102" s="99"/>
      <c r="E102" s="99"/>
      <c r="F102" s="99"/>
      <c r="G102" s="99"/>
      <c r="H102" s="99"/>
      <c r="I102" s="99"/>
    </row>
    <row r="103" customFormat="false" ht="12.75" hidden="false" customHeight="true" outlineLevel="0" collapsed="false">
      <c r="A103" s="111"/>
      <c r="B103" s="72" t="s">
        <v>110</v>
      </c>
      <c r="C103" s="72"/>
      <c r="D103" s="72"/>
      <c r="E103" s="72"/>
      <c r="F103" s="72"/>
      <c r="G103" s="72"/>
      <c r="H103" s="72"/>
      <c r="I103" s="20" t="s">
        <v>20</v>
      </c>
    </row>
    <row r="104" customFormat="false" ht="13.8" hidden="false" customHeight="false" outlineLevel="0" collapsed="false">
      <c r="A104" s="106" t="s">
        <v>21</v>
      </c>
      <c r="B104" s="14" t="s">
        <v>111</v>
      </c>
      <c r="C104" s="14"/>
      <c r="D104" s="14"/>
      <c r="E104" s="14"/>
      <c r="F104" s="14"/>
      <c r="G104" s="14"/>
      <c r="H104" s="14"/>
      <c r="I104" s="30" t="n">
        <f aca="false">I17</f>
        <v>1546.6</v>
      </c>
    </row>
    <row r="105" customFormat="false" ht="13.8" hidden="false" customHeight="false" outlineLevel="0" collapsed="false">
      <c r="A105" s="106" t="s">
        <v>23</v>
      </c>
      <c r="B105" s="14" t="s">
        <v>112</v>
      </c>
      <c r="C105" s="14"/>
      <c r="D105" s="14"/>
      <c r="E105" s="14"/>
      <c r="F105" s="14"/>
      <c r="G105" s="14"/>
      <c r="H105" s="14"/>
      <c r="I105" s="30" t="n">
        <f aca="false">I24</f>
        <v>102.02</v>
      </c>
    </row>
    <row r="106" customFormat="false" ht="12.75" hidden="false" customHeight="true" outlineLevel="0" collapsed="false">
      <c r="A106" s="106" t="s">
        <v>30</v>
      </c>
      <c r="B106" s="73" t="s">
        <v>113</v>
      </c>
      <c r="C106" s="73"/>
      <c r="D106" s="73"/>
      <c r="E106" s="73"/>
      <c r="F106" s="73"/>
      <c r="G106" s="73"/>
      <c r="H106" s="73"/>
      <c r="I106" s="30" t="n">
        <f aca="false">I30</f>
        <v>0</v>
      </c>
    </row>
    <row r="107" customFormat="false" ht="12.75" hidden="false" customHeight="true" outlineLevel="0" collapsed="false">
      <c r="A107" s="106" t="s">
        <v>32</v>
      </c>
      <c r="B107" s="75" t="s">
        <v>91</v>
      </c>
      <c r="C107" s="75"/>
      <c r="D107" s="75"/>
      <c r="E107" s="75"/>
      <c r="F107" s="75"/>
      <c r="G107" s="75"/>
      <c r="H107" s="75"/>
      <c r="I107" s="30" t="n">
        <f aca="false">I86</f>
        <v>651.379073216667</v>
      </c>
    </row>
    <row r="108" customFormat="false" ht="13.8" hidden="false" customHeight="false" outlineLevel="0" collapsed="false">
      <c r="A108" s="109" t="s">
        <v>114</v>
      </c>
      <c r="B108" s="109"/>
      <c r="C108" s="109"/>
      <c r="D108" s="109"/>
      <c r="E108" s="109"/>
      <c r="F108" s="109"/>
      <c r="G108" s="109"/>
      <c r="H108" s="109"/>
      <c r="I108" s="28" t="n">
        <f aca="false">TRUNC(SUM(I104:I107),2)</f>
        <v>2299.99</v>
      </c>
    </row>
    <row r="109" customFormat="false" ht="12.75" hidden="false" customHeight="true" outlineLevel="0" collapsed="false">
      <c r="A109" s="106" t="s">
        <v>49</v>
      </c>
      <c r="B109" s="75" t="s">
        <v>115</v>
      </c>
      <c r="C109" s="75"/>
      <c r="D109" s="75"/>
      <c r="E109" s="75"/>
      <c r="F109" s="75"/>
      <c r="G109" s="75"/>
      <c r="H109" s="75"/>
      <c r="I109" s="30" t="n">
        <f aca="false">I101</f>
        <v>348.24</v>
      </c>
    </row>
    <row r="110" customFormat="false" ht="13.8" hidden="false" customHeight="false" outlineLevel="0" collapsed="false">
      <c r="A110" s="112" t="s">
        <v>116</v>
      </c>
      <c r="B110" s="112"/>
      <c r="C110" s="112"/>
      <c r="D110" s="112"/>
      <c r="E110" s="112"/>
      <c r="F110" s="112"/>
      <c r="G110" s="112"/>
      <c r="H110" s="112"/>
      <c r="I110" s="77" t="n">
        <f aca="false">TRUNC(SUM(I108:I109),2)</f>
        <v>2648.23</v>
      </c>
    </row>
    <row r="111" customFormat="false" ht="13.8" hidden="false" customHeight="false" outlineLevel="0" collapsed="false">
      <c r="A111" s="113"/>
      <c r="B111" s="114"/>
      <c r="C111" s="114"/>
      <c r="D111" s="114"/>
      <c r="E111" s="114"/>
      <c r="F111" s="114"/>
      <c r="G111" s="114"/>
      <c r="H111" s="114"/>
      <c r="I111" s="115"/>
    </row>
    <row r="112" customFormat="false" ht="13.8" hidden="false" customHeight="false" outlineLevel="0" collapsed="false">
      <c r="A112" s="81" t="s">
        <v>117</v>
      </c>
      <c r="B112" s="81"/>
      <c r="C112" s="81"/>
      <c r="D112" s="81"/>
      <c r="E112" s="81"/>
      <c r="F112" s="81"/>
      <c r="G112" s="81"/>
      <c r="H112" s="81"/>
      <c r="I112" s="81"/>
    </row>
    <row r="113" customFormat="false" ht="12.75" hidden="false" customHeight="true" outlineLevel="0" collapsed="false">
      <c r="A113" s="116" t="s">
        <v>118</v>
      </c>
      <c r="B113" s="116"/>
      <c r="C113" s="116"/>
      <c r="D113" s="116"/>
      <c r="E113" s="116"/>
      <c r="F113" s="117" t="s">
        <v>119</v>
      </c>
      <c r="G113" s="117"/>
      <c r="H113" s="117" t="s">
        <v>120</v>
      </c>
      <c r="I113" s="117"/>
    </row>
    <row r="114" customFormat="false" ht="13.8" hidden="false" customHeight="false" outlineLevel="0" collapsed="false">
      <c r="A114" s="118" t="n">
        <f aca="false">I110/220</f>
        <v>12.0374090909091</v>
      </c>
      <c r="B114" s="118"/>
      <c r="C114" s="118"/>
      <c r="D114" s="118"/>
      <c r="E114" s="118"/>
      <c r="F114" s="119" t="n">
        <f aca="false">TRUNC(A114*1.7,2)</f>
        <v>20.46</v>
      </c>
      <c r="G114" s="119"/>
      <c r="H114" s="120" t="n">
        <f aca="false">TRUNC(A114*2,2)</f>
        <v>24.07</v>
      </c>
      <c r="I114" s="120"/>
    </row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  <row r="65534" customFormat="false" ht="12.75" hidden="false" customHeight="true" outlineLevel="0" collapsed="false"/>
  </sheetData>
  <mergeCells count="96">
    <mergeCell ref="A1:I1"/>
    <mergeCell ref="A2:I2"/>
    <mergeCell ref="A3:E3"/>
    <mergeCell ref="F3:G3"/>
    <mergeCell ref="A4:B4"/>
    <mergeCell ref="B5:C5"/>
    <mergeCell ref="A6:I6"/>
    <mergeCell ref="A7:I7"/>
    <mergeCell ref="A8:I8"/>
    <mergeCell ref="B9:H9"/>
    <mergeCell ref="B10:H10"/>
    <mergeCell ref="B11:H11"/>
    <mergeCell ref="B12:H12"/>
    <mergeCell ref="A13:I13"/>
    <mergeCell ref="B14:H14"/>
    <mergeCell ref="B15:H15"/>
    <mergeCell ref="B16:G16"/>
    <mergeCell ref="B17:H17"/>
    <mergeCell ref="A18:I18"/>
    <mergeCell ref="B19:H19"/>
    <mergeCell ref="B20:H20"/>
    <mergeCell ref="B21:H21"/>
    <mergeCell ref="B22:H22"/>
    <mergeCell ref="B23:H23"/>
    <mergeCell ref="B24:H24"/>
    <mergeCell ref="A25:I25"/>
    <mergeCell ref="B26:H26"/>
    <mergeCell ref="B27:H27"/>
    <mergeCell ref="B28:H28"/>
    <mergeCell ref="B29:H29"/>
    <mergeCell ref="B30:H30"/>
    <mergeCell ref="A31:I31"/>
    <mergeCell ref="A32:I32"/>
    <mergeCell ref="B33:G33"/>
    <mergeCell ref="A43:I43"/>
    <mergeCell ref="B44:H44"/>
    <mergeCell ref="B45:H45"/>
    <mergeCell ref="B46:H46"/>
    <mergeCell ref="A47:H47"/>
    <mergeCell ref="B48:H48"/>
    <mergeCell ref="A49:H49"/>
    <mergeCell ref="A50:I50"/>
    <mergeCell ref="B51:H51"/>
    <mergeCell ref="B52:G52"/>
    <mergeCell ref="B53:G53"/>
    <mergeCell ref="B54:G54"/>
    <mergeCell ref="B55:H55"/>
    <mergeCell ref="A56:I56"/>
    <mergeCell ref="B57:G57"/>
    <mergeCell ref="A69:I69"/>
    <mergeCell ref="B70:H70"/>
    <mergeCell ref="B71:H71"/>
    <mergeCell ref="B72:H72"/>
    <mergeCell ref="B73:H73"/>
    <mergeCell ref="B74:H74"/>
    <mergeCell ref="B75:H75"/>
    <mergeCell ref="A76:H76"/>
    <mergeCell ref="B77:H77"/>
    <mergeCell ref="A78:H78"/>
    <mergeCell ref="A79:I79"/>
    <mergeCell ref="B80:H80"/>
    <mergeCell ref="B81:H81"/>
    <mergeCell ref="B82:H82"/>
    <mergeCell ref="B83:H83"/>
    <mergeCell ref="J83:O83"/>
    <mergeCell ref="B84:H84"/>
    <mergeCell ref="B85:H85"/>
    <mergeCell ref="A86:H86"/>
    <mergeCell ref="A87:I87"/>
    <mergeCell ref="B88:G88"/>
    <mergeCell ref="B89:G89"/>
    <mergeCell ref="B90:G90"/>
    <mergeCell ref="D91:E91"/>
    <mergeCell ref="B93:G93"/>
    <mergeCell ref="B96:G96"/>
    <mergeCell ref="B97:G97"/>
    <mergeCell ref="B98:G98"/>
    <mergeCell ref="B99:G99"/>
    <mergeCell ref="B100:G100"/>
    <mergeCell ref="B101:G101"/>
    <mergeCell ref="A102:I102"/>
    <mergeCell ref="B103:H103"/>
    <mergeCell ref="B104:H104"/>
    <mergeCell ref="B105:H105"/>
    <mergeCell ref="B106:H106"/>
    <mergeCell ref="B107:H107"/>
    <mergeCell ref="A108:H108"/>
    <mergeCell ref="B109:H109"/>
    <mergeCell ref="A110:H110"/>
    <mergeCell ref="A112:I112"/>
    <mergeCell ref="A113:E113"/>
    <mergeCell ref="F113:G113"/>
    <mergeCell ref="H113:I113"/>
    <mergeCell ref="A114:E114"/>
    <mergeCell ref="F114:G114"/>
    <mergeCell ref="H114:I114"/>
  </mergeCells>
  <printOptions headings="false" gridLines="false" gridLinesSet="true" horizontalCentered="true" verticalCentered="false"/>
  <pageMargins left="0.7875" right="0" top="0.39375" bottom="1.575" header="0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>&amp;C&amp;"Arial Narrow,Normal"POTENCIAL ENGENHARIA E INSTALAÇÕES LTDA – CNPJ Nº 01.724.109/0001-34.&amp;R&amp;"Arial Narrow,Normal"&amp;P de &amp;N</oddHeader>
    <oddFooter>&amp;C&amp;"Arial Narrow,Normal"Rua Castro Neves, 359, Matatu - Salvador - Bahia - CEP 40.255-020 - TELEFAX Nº (71) 3082-8228 e-mail:potencial@potencialltda.com.br</oddFooter>
  </headerFooter>
  <rowBreaks count="2" manualBreakCount="2">
    <brk id="42" man="true" max="16383" min="0"/>
    <brk id="86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5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1" ySplit="4" topLeftCell="P5" activePane="bottomRight" state="frozen"/>
      <selection pane="topLeft" activeCell="A1" activeCellId="0" sqref="A1"/>
      <selection pane="topRight" activeCell="P1" activeCellId="0" sqref="P1"/>
      <selection pane="bottomLeft" activeCell="A5" activeCellId="0" sqref="A5"/>
      <selection pane="bottomRight" activeCell="R23" activeCellId="0" sqref="R23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21" width="32.67"/>
    <col collapsed="false" customWidth="true" hidden="true" outlineLevel="0" max="3" min="2" style="121" width="9.56"/>
    <col collapsed="false" customWidth="true" hidden="true" outlineLevel="0" max="4" min="4" style="121" width="10.11"/>
    <col collapsed="false" customWidth="true" hidden="true" outlineLevel="0" max="5" min="5" style="121" width="9.56"/>
    <col collapsed="false" customWidth="true" hidden="true" outlineLevel="0" max="9" min="6" style="121" width="9.67"/>
    <col collapsed="false" customWidth="true" hidden="true" outlineLevel="0" max="10" min="10" style="121" width="10.33"/>
    <col collapsed="false" customWidth="true" hidden="true" outlineLevel="0" max="11" min="11" style="121" width="9.67"/>
    <col collapsed="false" customWidth="true" hidden="true" outlineLevel="0" max="12" min="12" style="121" width="10.56"/>
    <col collapsed="false" customWidth="true" hidden="true" outlineLevel="0" max="15" min="13" style="121" width="9.67"/>
    <col collapsed="false" customWidth="true" hidden="false" outlineLevel="0" max="17" min="16" style="121" width="9.56"/>
    <col collapsed="false" customWidth="true" hidden="false" outlineLevel="0" max="19" min="18" style="121" width="10.33"/>
    <col collapsed="false" customWidth="true" hidden="false" outlineLevel="0" max="21" min="20" style="121" width="9.33"/>
    <col collapsed="false" customWidth="true" hidden="false" outlineLevel="0" max="23" min="22" style="121" width="9.88"/>
    <col collapsed="false" customWidth="true" hidden="false" outlineLevel="0" max="25" min="24" style="121" width="10"/>
    <col collapsed="false" customWidth="true" hidden="false" outlineLevel="0" max="26" min="26" style="121" width="12.11"/>
    <col collapsed="false" customWidth="true" hidden="false" outlineLevel="0" max="27" min="27" style="121" width="11.67"/>
    <col collapsed="false" customWidth="false" hidden="false" outlineLevel="0" max="16384" min="28" style="121" width="8.88"/>
  </cols>
  <sheetData>
    <row r="1" customFormat="false" ht="14.25" hidden="false" customHeight="false" outlineLevel="0" collapsed="false">
      <c r="A1" s="122" t="s">
        <v>130</v>
      </c>
    </row>
    <row r="3" customFormat="false" ht="14.25" hidden="false" customHeight="false" outlineLevel="0" collapsed="false">
      <c r="A3" s="123"/>
      <c r="B3" s="124" t="s">
        <v>131</v>
      </c>
      <c r="C3" s="124"/>
      <c r="D3" s="125" t="s">
        <v>132</v>
      </c>
      <c r="E3" s="125"/>
      <c r="F3" s="125" t="s">
        <v>133</v>
      </c>
      <c r="G3" s="125"/>
      <c r="H3" s="124" t="s">
        <v>134</v>
      </c>
      <c r="I3" s="124"/>
      <c r="J3" s="125" t="s">
        <v>135</v>
      </c>
      <c r="K3" s="125"/>
      <c r="L3" s="125" t="s">
        <v>136</v>
      </c>
      <c r="M3" s="125"/>
      <c r="N3" s="125" t="s">
        <v>137</v>
      </c>
      <c r="O3" s="125"/>
      <c r="P3" s="125" t="s">
        <v>138</v>
      </c>
      <c r="Q3" s="125"/>
      <c r="R3" s="125" t="s">
        <v>139</v>
      </c>
      <c r="S3" s="125"/>
      <c r="T3" s="125" t="s">
        <v>140</v>
      </c>
      <c r="U3" s="125"/>
      <c r="V3" s="125" t="s">
        <v>141</v>
      </c>
      <c r="W3" s="125"/>
      <c r="X3" s="125" t="s">
        <v>142</v>
      </c>
      <c r="Y3" s="125"/>
      <c r="Z3" s="126" t="s">
        <v>143</v>
      </c>
      <c r="AA3" s="126"/>
    </row>
    <row r="4" customFormat="false" ht="14.25" hidden="false" customHeight="false" outlineLevel="0" collapsed="false">
      <c r="A4" s="127"/>
      <c r="B4" s="128" t="n">
        <v>0.7</v>
      </c>
      <c r="C4" s="129" t="n">
        <v>1</v>
      </c>
      <c r="D4" s="128" t="n">
        <v>0.7</v>
      </c>
      <c r="E4" s="129" t="n">
        <v>1</v>
      </c>
      <c r="F4" s="128" t="n">
        <v>0.7</v>
      </c>
      <c r="G4" s="129" t="n">
        <v>1</v>
      </c>
      <c r="H4" s="128" t="n">
        <v>0.7</v>
      </c>
      <c r="I4" s="129" t="n">
        <v>1</v>
      </c>
      <c r="J4" s="128" t="n">
        <v>0.7</v>
      </c>
      <c r="K4" s="129" t="n">
        <v>1</v>
      </c>
      <c r="L4" s="128" t="n">
        <v>0.7</v>
      </c>
      <c r="M4" s="129" t="n">
        <v>1</v>
      </c>
      <c r="N4" s="128" t="n">
        <v>0.7</v>
      </c>
      <c r="O4" s="129" t="n">
        <v>1</v>
      </c>
      <c r="P4" s="128" t="n">
        <v>0.7</v>
      </c>
      <c r="Q4" s="129" t="n">
        <v>1</v>
      </c>
      <c r="R4" s="128" t="n">
        <v>0.7</v>
      </c>
      <c r="S4" s="129" t="n">
        <v>1</v>
      </c>
      <c r="T4" s="128" t="n">
        <v>0.7</v>
      </c>
      <c r="U4" s="129" t="n">
        <v>1</v>
      </c>
      <c r="V4" s="128" t="n">
        <v>0.7</v>
      </c>
      <c r="W4" s="129" t="n">
        <v>1</v>
      </c>
      <c r="X4" s="128" t="n">
        <v>0.7</v>
      </c>
      <c r="Y4" s="129" t="n">
        <v>1</v>
      </c>
      <c r="Z4" s="128" t="n">
        <v>0.7</v>
      </c>
      <c r="AA4" s="129" t="n">
        <v>1</v>
      </c>
    </row>
    <row r="5" customFormat="false" ht="14.25" hidden="false" customHeight="false" outlineLevel="0" collapsed="false">
      <c r="A5" s="130" t="s">
        <v>144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 t="n">
        <v>0</v>
      </c>
      <c r="Q5" s="131" t="n">
        <v>0</v>
      </c>
      <c r="R5" s="131" t="n">
        <v>0</v>
      </c>
      <c r="S5" s="131" t="n">
        <v>0</v>
      </c>
      <c r="T5" s="131" t="n">
        <v>0.0833333333333333</v>
      </c>
      <c r="U5" s="131" t="n">
        <v>0</v>
      </c>
      <c r="V5" s="131" t="n">
        <v>0</v>
      </c>
      <c r="W5" s="131" t="n">
        <v>0</v>
      </c>
      <c r="X5" s="131" t="n">
        <v>0</v>
      </c>
      <c r="Y5" s="131" t="n">
        <v>0</v>
      </c>
      <c r="Z5" s="131" t="n">
        <f aca="false">B5+D5+F5+H5+J5+L5+N5+P5+R5+V5+X5+T5</f>
        <v>0.0833333333333333</v>
      </c>
      <c r="AA5" s="131" t="n">
        <f aca="false">C5+E5+G5+I5+K5+M5+O5+Q5+S5+W5+Y5+U5</f>
        <v>0</v>
      </c>
    </row>
    <row r="6" customFormat="false" ht="14.25" hidden="false" customHeight="false" outlineLevel="0" collapsed="false">
      <c r="A6" s="132" t="s">
        <v>145</v>
      </c>
      <c r="B6" s="133" t="n">
        <f aca="false">B5</f>
        <v>0</v>
      </c>
      <c r="C6" s="133" t="n">
        <f aca="false">C5</f>
        <v>0</v>
      </c>
      <c r="D6" s="133" t="n">
        <f aca="false">D5</f>
        <v>0</v>
      </c>
      <c r="E6" s="133" t="n">
        <f aca="false">E5</f>
        <v>0</v>
      </c>
      <c r="F6" s="133" t="n">
        <f aca="false">F5</f>
        <v>0</v>
      </c>
      <c r="G6" s="133" t="n">
        <f aca="false">G5</f>
        <v>0</v>
      </c>
      <c r="H6" s="131"/>
      <c r="I6" s="131"/>
      <c r="J6" s="131"/>
      <c r="K6" s="131"/>
      <c r="L6" s="131"/>
      <c r="M6" s="131"/>
      <c r="N6" s="131"/>
      <c r="O6" s="131"/>
      <c r="P6" s="133" t="n">
        <f aca="false">P5</f>
        <v>0</v>
      </c>
      <c r="Q6" s="133" t="n">
        <f aca="false">Q5</f>
        <v>0</v>
      </c>
      <c r="R6" s="133" t="n">
        <f aca="false">R5</f>
        <v>0</v>
      </c>
      <c r="S6" s="133" t="n">
        <f aca="false">S5</f>
        <v>0</v>
      </c>
      <c r="T6" s="133" t="n">
        <f aca="false">T5</f>
        <v>0.0833333333333333</v>
      </c>
      <c r="U6" s="133" t="n">
        <f aca="false">U5</f>
        <v>0</v>
      </c>
      <c r="V6" s="133" t="n">
        <f aca="false">V5</f>
        <v>0</v>
      </c>
      <c r="W6" s="133" t="n">
        <f aca="false">W5</f>
        <v>0</v>
      </c>
      <c r="X6" s="133" t="n">
        <f aca="false">X5</f>
        <v>0</v>
      </c>
      <c r="Y6" s="133" t="n">
        <f aca="false">Y5</f>
        <v>0</v>
      </c>
      <c r="Z6" s="133" t="n">
        <f aca="false">B6+D6+F6+H6+J6+L6+N6+P6+R6+V6+X6+T6</f>
        <v>0.0833333333333333</v>
      </c>
      <c r="AA6" s="133" t="n">
        <f aca="false">C6+E6+G6+I6+K6+M6+O6+Q6+S6+W6+Y6+U6</f>
        <v>0</v>
      </c>
    </row>
    <row r="7" customFormat="false" ht="14.25" hidden="false" customHeight="false" outlineLevel="0" collapsed="false">
      <c r="A7" s="130" t="s">
        <v>146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 t="n">
        <v>0</v>
      </c>
      <c r="Q7" s="131" t="n">
        <v>0</v>
      </c>
      <c r="R7" s="131" t="n">
        <v>0</v>
      </c>
      <c r="S7" s="131" t="n">
        <v>0</v>
      </c>
      <c r="T7" s="131" t="n">
        <v>0.0833333333333333</v>
      </c>
      <c r="U7" s="131" t="n">
        <v>0</v>
      </c>
      <c r="V7" s="131" t="n">
        <v>0</v>
      </c>
      <c r="W7" s="131" t="n">
        <v>0</v>
      </c>
      <c r="X7" s="131" t="n">
        <v>0</v>
      </c>
      <c r="Y7" s="131" t="n">
        <v>0</v>
      </c>
      <c r="Z7" s="131" t="n">
        <f aca="false">B7+D7+F7+H7+J7+L7+N7+P7+R7+V7+X7+T7</f>
        <v>0.0833333333333333</v>
      </c>
      <c r="AA7" s="131" t="n">
        <f aca="false">C7+E7+G7+I7+K7+M7+O7+Q7+S7+W7+Y7+U7</f>
        <v>0</v>
      </c>
    </row>
    <row r="8" customFormat="false" ht="14.25" hidden="false" customHeight="false" outlineLevel="0" collapsed="false">
      <c r="A8" s="130" t="s">
        <v>147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 t="n">
        <v>0</v>
      </c>
      <c r="Q8" s="131" t="n">
        <v>0</v>
      </c>
      <c r="R8" s="131" t="n">
        <v>0</v>
      </c>
      <c r="S8" s="131" t="n">
        <v>0</v>
      </c>
      <c r="T8" s="131" t="n">
        <v>0.0833333333333333</v>
      </c>
      <c r="U8" s="131" t="n">
        <v>0</v>
      </c>
      <c r="V8" s="131" t="n">
        <v>0</v>
      </c>
      <c r="W8" s="131" t="n">
        <v>0</v>
      </c>
      <c r="X8" s="131" t="n">
        <v>0</v>
      </c>
      <c r="Y8" s="131" t="n">
        <v>0</v>
      </c>
      <c r="Z8" s="131" t="n">
        <f aca="false">B8+D8+F8+H8+J8+L8+N8+P8+R8+V8+X8+T8</f>
        <v>0.0833333333333333</v>
      </c>
      <c r="AA8" s="131" t="n">
        <f aca="false">C8+E8+G8+I8+K8+M8+O8+Q8+S8+W8+Y8+U8</f>
        <v>0</v>
      </c>
    </row>
    <row r="9" customFormat="false" ht="14.25" hidden="false" customHeight="false" outlineLevel="0" collapsed="false">
      <c r="A9" s="130" t="s">
        <v>148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 t="n">
        <v>0</v>
      </c>
      <c r="Q9" s="131" t="n">
        <v>0</v>
      </c>
      <c r="R9" s="131" t="n">
        <v>0</v>
      </c>
      <c r="S9" s="131" t="n">
        <v>0</v>
      </c>
      <c r="T9" s="131" t="n">
        <v>0</v>
      </c>
      <c r="U9" s="131" t="n">
        <v>0</v>
      </c>
      <c r="V9" s="131" t="n">
        <v>0</v>
      </c>
      <c r="W9" s="131" t="n">
        <v>0</v>
      </c>
      <c r="X9" s="131" t="n">
        <v>0</v>
      </c>
      <c r="Y9" s="131" t="n">
        <v>0</v>
      </c>
      <c r="Z9" s="131" t="n">
        <f aca="false">B9+D9+F9+H9+J9+L9+N9+P9+R9+V9+X9+T9</f>
        <v>0</v>
      </c>
      <c r="AA9" s="131" t="n">
        <f aca="false">C9+E9+G9+I9+K9+M9+O9+Q9+S9+W9+Y9+U9</f>
        <v>0</v>
      </c>
    </row>
    <row r="10" customFormat="false" ht="14.25" hidden="false" customHeight="false" outlineLevel="0" collapsed="false">
      <c r="A10" s="132" t="s">
        <v>149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3" t="n">
        <f aca="false">SUM(P7:P9)</f>
        <v>0</v>
      </c>
      <c r="Q10" s="133" t="n">
        <f aca="false">SUM(Q7:Q9)</f>
        <v>0</v>
      </c>
      <c r="R10" s="133" t="n">
        <f aca="false">SUM(R7:R9)</f>
        <v>0</v>
      </c>
      <c r="S10" s="133" t="n">
        <f aca="false">SUM(S7:S9)</f>
        <v>0</v>
      </c>
      <c r="T10" s="133" t="n">
        <f aca="false">SUM(T7:T9)</f>
        <v>0.166666666666667</v>
      </c>
      <c r="U10" s="133" t="n">
        <f aca="false">SUM(U7:U9)</f>
        <v>0</v>
      </c>
      <c r="V10" s="133" t="n">
        <f aca="false">SUM(V7:V9)</f>
        <v>0</v>
      </c>
      <c r="W10" s="133" t="n">
        <f aca="false">SUM(W7:W9)</f>
        <v>0</v>
      </c>
      <c r="X10" s="133" t="n">
        <f aca="false">SUM(X7:X9)</f>
        <v>0</v>
      </c>
      <c r="Y10" s="133" t="n">
        <f aca="false">SUM(Y7:Y9)</f>
        <v>0</v>
      </c>
      <c r="Z10" s="133" t="n">
        <f aca="false">B10+D10+F10+H10+J10+L10+N10+P10+R10+V10+X10+T10</f>
        <v>0.166666666666667</v>
      </c>
      <c r="AA10" s="133" t="n">
        <f aca="false">C10+E10+G10+I10+K10+M10+O10+Q10+S10+W10+Y10+U10</f>
        <v>0</v>
      </c>
    </row>
    <row r="11" customFormat="false" ht="14.25" hidden="false" customHeight="false" outlineLevel="0" collapsed="false">
      <c r="A11" s="130" t="s">
        <v>150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 t="n">
        <v>0</v>
      </c>
      <c r="Q11" s="131" t="n">
        <v>0</v>
      </c>
      <c r="R11" s="131" t="n">
        <v>0</v>
      </c>
      <c r="S11" s="131" t="n">
        <v>0</v>
      </c>
      <c r="T11" s="131" t="n">
        <v>0.0833333333333333</v>
      </c>
      <c r="U11" s="131" t="n">
        <v>0</v>
      </c>
      <c r="V11" s="131" t="n">
        <v>0</v>
      </c>
      <c r="W11" s="131" t="n">
        <v>0</v>
      </c>
      <c r="X11" s="131" t="n">
        <v>0</v>
      </c>
      <c r="Y11" s="131" t="n">
        <v>0</v>
      </c>
      <c r="Z11" s="131" t="n">
        <f aca="false">B11+D11+F11+H11+J11+L11+N11+P11+R11+V11+X11+T11</f>
        <v>0.0833333333333333</v>
      </c>
      <c r="AA11" s="131" t="n">
        <f aca="false">C11+E11+G11+I11+K11+M11+O11+Q11+S11+W11+Y11+U11</f>
        <v>0</v>
      </c>
    </row>
    <row r="12" customFormat="false" ht="13.5" hidden="false" customHeight="true" outlineLevel="0" collapsed="false">
      <c r="A12" s="130" t="s">
        <v>151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 t="n">
        <v>0</v>
      </c>
      <c r="Q12" s="131" t="n">
        <v>0</v>
      </c>
      <c r="R12" s="131" t="n">
        <v>0</v>
      </c>
      <c r="S12" s="131" t="n">
        <v>0</v>
      </c>
      <c r="T12" s="131" t="n">
        <v>0</v>
      </c>
      <c r="U12" s="131" t="n">
        <v>0</v>
      </c>
      <c r="V12" s="131" t="n">
        <v>0</v>
      </c>
      <c r="W12" s="131" t="n">
        <v>0</v>
      </c>
      <c r="X12" s="131" t="n">
        <v>0</v>
      </c>
      <c r="Y12" s="131" t="n">
        <v>0</v>
      </c>
      <c r="Z12" s="131" t="n">
        <f aca="false">B12+D12+F12+H12+J12+L12+N12+P12+R12+V12+X12+T12</f>
        <v>0</v>
      </c>
      <c r="AA12" s="131" t="n">
        <f aca="false">C12+E12+G12+I12+K12+M12+O12+Q12+S12+W12+Y12+U12</f>
        <v>0</v>
      </c>
    </row>
    <row r="13" customFormat="false" ht="13.5" hidden="false" customHeight="true" outlineLevel="0" collapsed="false">
      <c r="A13" s="135" t="s">
        <v>152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3" t="n">
        <f aca="false">SUM(P11:P12)</f>
        <v>0</v>
      </c>
      <c r="Q13" s="133" t="n">
        <f aca="false">SUM(Q11:Q12)</f>
        <v>0</v>
      </c>
      <c r="R13" s="133" t="n">
        <f aca="false">SUM(R11:R12)</f>
        <v>0</v>
      </c>
      <c r="S13" s="133" t="n">
        <f aca="false">SUM(S11:S12)</f>
        <v>0</v>
      </c>
      <c r="T13" s="133" t="n">
        <f aca="false">SUM(T11:T12)</f>
        <v>0.0833333333333333</v>
      </c>
      <c r="U13" s="133" t="n">
        <f aca="false">SUM(U11:U12)</f>
        <v>0</v>
      </c>
      <c r="V13" s="133" t="n">
        <f aca="false">SUM(V11:V12)</f>
        <v>0</v>
      </c>
      <c r="W13" s="133" t="n">
        <f aca="false">SUM(W11:W12)</f>
        <v>0</v>
      </c>
      <c r="X13" s="133" t="n">
        <f aca="false">SUM(X11:X12)</f>
        <v>0</v>
      </c>
      <c r="Y13" s="133" t="n">
        <f aca="false">SUM(Y11:Y12)</f>
        <v>0</v>
      </c>
      <c r="Z13" s="133" t="n">
        <f aca="false">B13+D13+F13+H13+J13+L13+N13+P13+R13+V13+X13+T13</f>
        <v>0.0833333333333333</v>
      </c>
      <c r="AA13" s="133" t="n">
        <f aca="false">C13+E13+G13+I13+K13+M13+O13+Q13+S13+W13+Y13+U13</f>
        <v>0</v>
      </c>
    </row>
    <row r="14" customFormat="false" ht="14.25" hidden="false" customHeight="false" outlineLevel="0" collapsed="false">
      <c r="A14" s="130" t="s">
        <v>153</v>
      </c>
      <c r="B14" s="131" t="n">
        <v>0</v>
      </c>
      <c r="C14" s="131" t="n">
        <v>0</v>
      </c>
      <c r="D14" s="131" t="n">
        <v>0</v>
      </c>
      <c r="E14" s="131" t="n">
        <v>0</v>
      </c>
      <c r="F14" s="131" t="n">
        <v>0</v>
      </c>
      <c r="G14" s="131" t="n">
        <v>0</v>
      </c>
      <c r="P14" s="131" t="n">
        <v>0</v>
      </c>
      <c r="Q14" s="131" t="n">
        <v>0</v>
      </c>
      <c r="R14" s="131" t="n">
        <v>0</v>
      </c>
      <c r="S14" s="131" t="n">
        <v>0</v>
      </c>
      <c r="T14" s="131" t="n">
        <v>0</v>
      </c>
      <c r="U14" s="131" t="n">
        <v>0</v>
      </c>
      <c r="V14" s="131" t="n">
        <v>0</v>
      </c>
      <c r="W14" s="131" t="n">
        <v>0</v>
      </c>
      <c r="X14" s="131" t="n">
        <v>0</v>
      </c>
      <c r="Y14" s="131" t="n">
        <v>0</v>
      </c>
      <c r="Z14" s="131" t="n">
        <f aca="false">B14+D14+F14+H14+J14+L14+N14+P14+R14+V14+X14+T14</f>
        <v>0</v>
      </c>
      <c r="AA14" s="131" t="n">
        <f aca="false">C14+E14+G14+I14+K14+M14+O14+Q14+S14+W14+Y14+U14</f>
        <v>0</v>
      </c>
    </row>
    <row r="15" customFormat="false" ht="14.25" hidden="false" customHeight="false" outlineLevel="0" collapsed="false">
      <c r="A15" s="135" t="s">
        <v>154</v>
      </c>
      <c r="B15" s="133" t="n">
        <f aca="false">SUM(B14)</f>
        <v>0</v>
      </c>
      <c r="C15" s="133" t="n">
        <f aca="false">SUM(C14)</f>
        <v>0</v>
      </c>
      <c r="D15" s="133" t="n">
        <f aca="false">SUM(D14)</f>
        <v>0</v>
      </c>
      <c r="E15" s="133" t="n">
        <f aca="false">SUM(E14)</f>
        <v>0</v>
      </c>
      <c r="F15" s="133" t="n">
        <f aca="false">SUM(F14)</f>
        <v>0</v>
      </c>
      <c r="G15" s="133" t="n">
        <f aca="false">SUM(G14)</f>
        <v>0</v>
      </c>
      <c r="P15" s="133" t="n">
        <f aca="false">SUM(P14)</f>
        <v>0</v>
      </c>
      <c r="Q15" s="133" t="n">
        <f aca="false">SUM(Q14)</f>
        <v>0</v>
      </c>
      <c r="R15" s="133" t="n">
        <f aca="false">SUM(R14)</f>
        <v>0</v>
      </c>
      <c r="S15" s="133" t="n">
        <f aca="false">SUM(S14)</f>
        <v>0</v>
      </c>
      <c r="T15" s="133" t="n">
        <f aca="false">SUM(T14)</f>
        <v>0</v>
      </c>
      <c r="U15" s="133" t="n">
        <f aca="false">SUM(U14)</f>
        <v>0</v>
      </c>
      <c r="V15" s="133" t="n">
        <f aca="false">SUM(V14)</f>
        <v>0</v>
      </c>
      <c r="W15" s="133" t="n">
        <f aca="false">SUM(W14)</f>
        <v>0</v>
      </c>
      <c r="X15" s="133" t="n">
        <f aca="false">SUM(X14)</f>
        <v>0</v>
      </c>
      <c r="Y15" s="133" t="n">
        <f aca="false">SUM(Y14)</f>
        <v>0</v>
      </c>
      <c r="Z15" s="133" t="n">
        <f aca="false">SUM(Z14)</f>
        <v>0</v>
      </c>
      <c r="AA15" s="133" t="n">
        <f aca="false">SUM(AA14)</f>
        <v>0</v>
      </c>
    </row>
  </sheetData>
  <autoFilter ref="B4:Z13"/>
  <mergeCells count="13"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7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1" ySplit="3" topLeftCell="M4" activePane="bottomRight" state="frozen"/>
      <selection pane="topLeft" activeCell="A1" activeCellId="0" sqref="A1"/>
      <selection pane="topRight" activeCell="M1" activeCellId="0" sqref="M1"/>
      <selection pane="bottomLeft" activeCell="A4" activeCellId="0" sqref="A4"/>
      <selection pane="bottomRight" activeCell="W22" activeCellId="0" sqref="W22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21" width="28"/>
    <col collapsed="false" customWidth="true" hidden="false" outlineLevel="0" max="3" min="2" style="121" width="9.56"/>
    <col collapsed="false" customWidth="true" hidden="false" outlineLevel="0" max="4" min="4" style="121" width="10.11"/>
    <col collapsed="false" customWidth="true" hidden="false" outlineLevel="0" max="5" min="5" style="121" width="9.56"/>
    <col collapsed="false" customWidth="true" hidden="false" outlineLevel="0" max="9" min="6" style="121" width="9.67"/>
    <col collapsed="false" customWidth="true" hidden="false" outlineLevel="0" max="10" min="10" style="121" width="10.33"/>
    <col collapsed="false" customWidth="true" hidden="false" outlineLevel="0" max="11" min="11" style="121" width="9.67"/>
    <col collapsed="false" customWidth="true" hidden="false" outlineLevel="0" max="12" min="12" style="121" width="10.56"/>
    <col collapsed="false" customWidth="true" hidden="false" outlineLevel="0" max="15" min="13" style="121" width="9.67"/>
    <col collapsed="false" customWidth="true" hidden="false" outlineLevel="0" max="17" min="16" style="121" width="9.56"/>
    <col collapsed="false" customWidth="true" hidden="false" outlineLevel="0" max="19" min="18" style="121" width="10.33"/>
    <col collapsed="false" customWidth="true" hidden="false" outlineLevel="0" max="21" min="20" style="121" width="9.33"/>
    <col collapsed="false" customWidth="true" hidden="false" outlineLevel="0" max="22" min="22" style="121" width="9.88"/>
    <col collapsed="false" customWidth="true" hidden="false" outlineLevel="0" max="23" min="23" style="121" width="10"/>
    <col collapsed="false" customWidth="true" hidden="false" outlineLevel="0" max="24" min="24" style="121" width="9.33"/>
    <col collapsed="false" customWidth="true" hidden="false" outlineLevel="0" max="25" min="25" style="121" width="9.56"/>
    <col collapsed="false" customWidth="true" hidden="false" outlineLevel="0" max="26" min="26" style="121" width="9.67"/>
    <col collapsed="false" customWidth="true" hidden="false" outlineLevel="0" max="27" min="27" style="121" width="9.11"/>
    <col collapsed="false" customWidth="false" hidden="false" outlineLevel="0" max="16384" min="28" style="121" width="8.88"/>
  </cols>
  <sheetData>
    <row r="1" customFormat="false" ht="26.25" hidden="false" customHeight="true" outlineLevel="0" collapsed="false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</row>
    <row r="2" customFormat="false" ht="14.25" hidden="false" customHeight="false" outlineLevel="0" collapsed="false">
      <c r="A2" s="123"/>
      <c r="B2" s="126" t="s">
        <v>155</v>
      </c>
      <c r="C2" s="126"/>
      <c r="D2" s="137" t="s">
        <v>156</v>
      </c>
      <c r="E2" s="137"/>
      <c r="F2" s="137" t="s">
        <v>157</v>
      </c>
      <c r="G2" s="137"/>
      <c r="H2" s="126" t="s">
        <v>158</v>
      </c>
      <c r="I2" s="126"/>
      <c r="J2" s="137" t="s">
        <v>159</v>
      </c>
      <c r="K2" s="137"/>
      <c r="L2" s="137" t="s">
        <v>160</v>
      </c>
      <c r="M2" s="137"/>
      <c r="N2" s="137" t="s">
        <v>161</v>
      </c>
      <c r="O2" s="137"/>
      <c r="P2" s="137" t="s">
        <v>162</v>
      </c>
      <c r="Q2" s="137"/>
      <c r="R2" s="137" t="s">
        <v>163</v>
      </c>
      <c r="S2" s="137"/>
      <c r="T2" s="137" t="s">
        <v>164</v>
      </c>
      <c r="U2" s="137"/>
      <c r="V2" s="137" t="s">
        <v>165</v>
      </c>
      <c r="W2" s="137"/>
      <c r="X2" s="137" t="s">
        <v>166</v>
      </c>
      <c r="Y2" s="137"/>
      <c r="Z2" s="126" t="s">
        <v>167</v>
      </c>
      <c r="AA2" s="126"/>
    </row>
    <row r="3" customFormat="false" ht="14.25" hidden="false" customHeight="false" outlineLevel="0" collapsed="false">
      <c r="A3" s="127"/>
      <c r="B3" s="128" t="n">
        <v>0.7</v>
      </c>
      <c r="C3" s="129" t="n">
        <v>1</v>
      </c>
      <c r="D3" s="128" t="n">
        <v>0.7</v>
      </c>
      <c r="E3" s="129" t="n">
        <v>1</v>
      </c>
      <c r="F3" s="128" t="n">
        <v>0.7</v>
      </c>
      <c r="G3" s="129" t="n">
        <v>1</v>
      </c>
      <c r="H3" s="128" t="n">
        <v>0.7</v>
      </c>
      <c r="I3" s="129" t="n">
        <v>1</v>
      </c>
      <c r="J3" s="128" t="n">
        <v>0.7</v>
      </c>
      <c r="K3" s="129" t="n">
        <v>1</v>
      </c>
      <c r="L3" s="128" t="n">
        <v>0.7</v>
      </c>
      <c r="M3" s="129" t="n">
        <v>1</v>
      </c>
      <c r="N3" s="128" t="n">
        <v>0.7</v>
      </c>
      <c r="O3" s="129" t="n">
        <v>1</v>
      </c>
      <c r="P3" s="128" t="n">
        <v>0.7</v>
      </c>
      <c r="Q3" s="129" t="n">
        <v>1</v>
      </c>
      <c r="R3" s="128" t="n">
        <v>0.7</v>
      </c>
      <c r="S3" s="129" t="n">
        <v>1</v>
      </c>
      <c r="T3" s="128" t="n">
        <v>0.7</v>
      </c>
      <c r="U3" s="129" t="n">
        <v>1</v>
      </c>
      <c r="V3" s="128" t="n">
        <v>0.7</v>
      </c>
      <c r="W3" s="129" t="n">
        <v>1</v>
      </c>
      <c r="X3" s="128" t="n">
        <v>0.7</v>
      </c>
      <c r="Y3" s="129" t="n">
        <v>1</v>
      </c>
      <c r="Z3" s="128" t="n">
        <v>0.7</v>
      </c>
      <c r="AA3" s="129" t="n">
        <v>1</v>
      </c>
    </row>
    <row r="4" customFormat="false" ht="14.25" hidden="false" customHeight="false" outlineLevel="0" collapsed="false">
      <c r="A4" s="130" t="s">
        <v>144</v>
      </c>
      <c r="B4" s="131" t="n">
        <v>0</v>
      </c>
      <c r="C4" s="131" t="n">
        <v>0</v>
      </c>
      <c r="D4" s="131" t="n">
        <v>0</v>
      </c>
      <c r="E4" s="131" t="n">
        <v>0</v>
      </c>
      <c r="F4" s="131" t="n">
        <v>0</v>
      </c>
      <c r="G4" s="131" t="n">
        <v>0</v>
      </c>
      <c r="H4" s="131" t="n">
        <v>0</v>
      </c>
      <c r="I4" s="131" t="n">
        <v>0</v>
      </c>
      <c r="J4" s="131" t="n">
        <v>0</v>
      </c>
      <c r="K4" s="131" t="n">
        <v>0</v>
      </c>
      <c r="L4" s="131" t="n">
        <v>0</v>
      </c>
      <c r="M4" s="131" t="n">
        <v>0</v>
      </c>
      <c r="N4" s="131" t="n">
        <v>0</v>
      </c>
      <c r="O4" s="131" t="n">
        <v>0</v>
      </c>
      <c r="P4" s="131" t="n">
        <v>0</v>
      </c>
      <c r="Q4" s="131" t="n">
        <v>0</v>
      </c>
      <c r="R4" s="131" t="n">
        <v>0</v>
      </c>
      <c r="S4" s="131" t="n">
        <v>0</v>
      </c>
      <c r="T4" s="131" t="n">
        <v>0</v>
      </c>
      <c r="U4" s="131" t="n">
        <v>0</v>
      </c>
      <c r="V4" s="131" t="n">
        <v>0.333333333333333</v>
      </c>
      <c r="W4" s="131" t="n">
        <v>0.583333333333333</v>
      </c>
      <c r="X4" s="131" t="n">
        <v>0</v>
      </c>
      <c r="Y4" s="131" t="n">
        <v>0</v>
      </c>
      <c r="Z4" s="131" t="n">
        <f aca="false">B4+D4+F4+H4+J4+L4+N4+P4+R4+V4+X4+T4</f>
        <v>0.333333333333333</v>
      </c>
      <c r="AA4" s="131" t="n">
        <f aca="false">C4+E4+G4+I4+K4+M4+O4+Q4+S4+W4+Y4+U4</f>
        <v>0.583333333333333</v>
      </c>
    </row>
    <row r="5" customFormat="false" ht="14.25" hidden="false" customHeight="false" outlineLevel="0" collapsed="false">
      <c r="A5" s="132" t="s">
        <v>145</v>
      </c>
      <c r="B5" s="133" t="n">
        <f aca="false">B4</f>
        <v>0</v>
      </c>
      <c r="C5" s="133" t="n">
        <f aca="false">C4</f>
        <v>0</v>
      </c>
      <c r="D5" s="133" t="n">
        <f aca="false">D4</f>
        <v>0</v>
      </c>
      <c r="E5" s="133" t="n">
        <f aca="false">E4</f>
        <v>0</v>
      </c>
      <c r="F5" s="133" t="n">
        <f aca="false">F4</f>
        <v>0</v>
      </c>
      <c r="G5" s="133" t="n">
        <f aca="false">G4</f>
        <v>0</v>
      </c>
      <c r="H5" s="133" t="n">
        <f aca="false">H4</f>
        <v>0</v>
      </c>
      <c r="I5" s="133" t="n">
        <f aca="false">I4</f>
        <v>0</v>
      </c>
      <c r="J5" s="133" t="n">
        <f aca="false">J4</f>
        <v>0</v>
      </c>
      <c r="K5" s="133" t="n">
        <f aca="false">K4</f>
        <v>0</v>
      </c>
      <c r="L5" s="133" t="n">
        <f aca="false">L4</f>
        <v>0</v>
      </c>
      <c r="M5" s="133" t="n">
        <f aca="false">M4</f>
        <v>0</v>
      </c>
      <c r="N5" s="133" t="n">
        <f aca="false">N4</f>
        <v>0</v>
      </c>
      <c r="O5" s="133" t="n">
        <f aca="false">O4</f>
        <v>0</v>
      </c>
      <c r="P5" s="133" t="n">
        <f aca="false">P4</f>
        <v>0</v>
      </c>
      <c r="Q5" s="133" t="n">
        <f aca="false">Q4</f>
        <v>0</v>
      </c>
      <c r="R5" s="133" t="n">
        <f aca="false">R4</f>
        <v>0</v>
      </c>
      <c r="S5" s="133" t="n">
        <f aca="false">S4</f>
        <v>0</v>
      </c>
      <c r="T5" s="133" t="n">
        <f aca="false">T4</f>
        <v>0</v>
      </c>
      <c r="U5" s="133" t="n">
        <f aca="false">U4</f>
        <v>0</v>
      </c>
      <c r="V5" s="133" t="n">
        <f aca="false">V4</f>
        <v>0.333333333333333</v>
      </c>
      <c r="W5" s="133" t="n">
        <f aca="false">W4</f>
        <v>0.583333333333333</v>
      </c>
      <c r="X5" s="133" t="n">
        <f aca="false">X4</f>
        <v>0</v>
      </c>
      <c r="Y5" s="133" t="n">
        <f aca="false">Y4</f>
        <v>0</v>
      </c>
      <c r="Z5" s="133" t="n">
        <f aca="false">B5+D5+F5+H5+J5+L5+N5+P5+R5+V5+X5+T5</f>
        <v>0.333333333333333</v>
      </c>
      <c r="AA5" s="133" t="n">
        <f aca="false">C5+E5+G5+I5+K5+M5+O5+Q5+S5+W5+Y5+U5</f>
        <v>0.583333333333333</v>
      </c>
    </row>
    <row r="6" customFormat="false" ht="14.25" hidden="false" customHeight="false" outlineLevel="0" collapsed="false">
      <c r="A6" s="130" t="s">
        <v>146</v>
      </c>
      <c r="B6" s="131" t="n">
        <v>0</v>
      </c>
      <c r="C6" s="131" t="n">
        <v>0</v>
      </c>
      <c r="D6" s="131" t="n">
        <v>0</v>
      </c>
      <c r="E6" s="131" t="n">
        <v>0</v>
      </c>
      <c r="F6" s="131" t="n">
        <v>0</v>
      </c>
      <c r="G6" s="131" t="n">
        <v>0</v>
      </c>
      <c r="H6" s="131" t="n">
        <v>0</v>
      </c>
      <c r="I6" s="131" t="n">
        <v>0</v>
      </c>
      <c r="J6" s="131" t="n">
        <v>0</v>
      </c>
      <c r="K6" s="131" t="n">
        <v>0</v>
      </c>
      <c r="L6" s="131" t="n">
        <v>0</v>
      </c>
      <c r="M6" s="131" t="n">
        <v>0</v>
      </c>
      <c r="N6" s="131" t="n">
        <v>0</v>
      </c>
      <c r="O6" s="131" t="n">
        <v>0</v>
      </c>
      <c r="P6" s="131" t="n">
        <v>0.0833333333333333</v>
      </c>
      <c r="Q6" s="131" t="n">
        <v>0</v>
      </c>
      <c r="R6" s="131" t="n">
        <v>0.0833333333333333</v>
      </c>
      <c r="S6" s="131" t="n">
        <v>0</v>
      </c>
      <c r="T6" s="131" t="n">
        <v>0.25</v>
      </c>
      <c r="U6" s="131" t="n">
        <v>0</v>
      </c>
      <c r="V6" s="131" t="n">
        <v>0.604166666666667</v>
      </c>
      <c r="W6" s="131" t="n">
        <v>0.583333333333333</v>
      </c>
      <c r="X6" s="131" t="n">
        <v>0</v>
      </c>
      <c r="Y6" s="131" t="n">
        <v>0</v>
      </c>
      <c r="Z6" s="131" t="n">
        <f aca="false">B6+D6+F6+H6+J6+L6+N6+P6+R6+V6+X6+T6</f>
        <v>1.02083333333333</v>
      </c>
      <c r="AA6" s="131" t="n">
        <f aca="false">C6+E6+G6+I6+K6+M6+O6+Q6+S6+W6+Y6+U6</f>
        <v>0.583333333333333</v>
      </c>
    </row>
    <row r="7" customFormat="false" ht="14.25" hidden="false" customHeight="false" outlineLevel="0" collapsed="false">
      <c r="A7" s="130" t="s">
        <v>147</v>
      </c>
      <c r="B7" s="131" t="n">
        <v>0</v>
      </c>
      <c r="C7" s="131" t="n">
        <v>0</v>
      </c>
      <c r="D7" s="131" t="n">
        <v>0</v>
      </c>
      <c r="E7" s="131" t="n">
        <v>0</v>
      </c>
      <c r="F7" s="131" t="n">
        <v>0</v>
      </c>
      <c r="G7" s="131" t="n">
        <v>0</v>
      </c>
      <c r="H7" s="131" t="n">
        <v>0</v>
      </c>
      <c r="I7" s="131" t="n">
        <v>0</v>
      </c>
      <c r="J7" s="131" t="n">
        <v>0</v>
      </c>
      <c r="K7" s="131" t="n">
        <v>0</v>
      </c>
      <c r="L7" s="131" t="n">
        <v>0</v>
      </c>
      <c r="M7" s="131" t="n">
        <v>0</v>
      </c>
      <c r="N7" s="131" t="n">
        <v>0</v>
      </c>
      <c r="O7" s="131" t="n">
        <v>0</v>
      </c>
      <c r="P7" s="131" t="n">
        <v>0.0833333333333333</v>
      </c>
      <c r="Q7" s="131" t="n">
        <v>0</v>
      </c>
      <c r="R7" s="131" t="n">
        <v>0.0833333333333333</v>
      </c>
      <c r="S7" s="131" t="n">
        <v>0</v>
      </c>
      <c r="T7" s="131" t="n">
        <v>0</v>
      </c>
      <c r="U7" s="131" t="n">
        <v>0</v>
      </c>
      <c r="V7" s="131" t="n">
        <v>0.541666666666667</v>
      </c>
      <c r="W7" s="131" t="n">
        <v>0.583333333333333</v>
      </c>
      <c r="X7" s="131" t="n">
        <v>0</v>
      </c>
      <c r="Y7" s="131" t="n">
        <v>0</v>
      </c>
      <c r="Z7" s="131" t="n">
        <f aca="false">B7+D7+F7+H7+J7+L7+N7+P7+R7+V7+X7+T7</f>
        <v>0.708333333333333</v>
      </c>
      <c r="AA7" s="131" t="n">
        <f aca="false">C7+E7+G7+I7+K7+M7+O7+Q7+S7+W7+Y7+U7</f>
        <v>0.583333333333333</v>
      </c>
    </row>
    <row r="8" customFormat="false" ht="14.25" hidden="false" customHeight="false" outlineLevel="0" collapsed="false">
      <c r="A8" s="130" t="s">
        <v>148</v>
      </c>
      <c r="B8" s="131" t="n">
        <v>0</v>
      </c>
      <c r="C8" s="131" t="n">
        <v>0</v>
      </c>
      <c r="D8" s="131" t="n">
        <v>0</v>
      </c>
      <c r="E8" s="131" t="n">
        <v>0</v>
      </c>
      <c r="F8" s="131" t="n">
        <v>0</v>
      </c>
      <c r="G8" s="131" t="n">
        <v>0</v>
      </c>
      <c r="H8" s="131" t="n">
        <v>0</v>
      </c>
      <c r="I8" s="131" t="n">
        <v>0</v>
      </c>
      <c r="J8" s="131" t="n">
        <v>0</v>
      </c>
      <c r="K8" s="131" t="n">
        <v>0</v>
      </c>
      <c r="L8" s="131" t="n">
        <v>0</v>
      </c>
      <c r="M8" s="131" t="n">
        <v>0</v>
      </c>
      <c r="N8" s="131" t="n">
        <v>0</v>
      </c>
      <c r="O8" s="131" t="n">
        <v>0</v>
      </c>
      <c r="P8" s="131" t="n">
        <v>0</v>
      </c>
      <c r="Q8" s="131" t="n">
        <v>0</v>
      </c>
      <c r="R8" s="131" t="n">
        <v>0</v>
      </c>
      <c r="S8" s="131" t="n">
        <v>0</v>
      </c>
      <c r="T8" s="131" t="n">
        <v>0</v>
      </c>
      <c r="U8" s="131" t="n">
        <v>0</v>
      </c>
      <c r="V8" s="131" t="n">
        <v>0.541666666666667</v>
      </c>
      <c r="W8" s="131" t="n">
        <v>0.583333333333333</v>
      </c>
      <c r="X8" s="131" t="n">
        <v>0</v>
      </c>
      <c r="Y8" s="131" t="n">
        <v>0</v>
      </c>
      <c r="Z8" s="131" t="n">
        <f aca="false">B8+D8+F8+H8+J8+L8+N8+P8+R8+V8+X8+T8</f>
        <v>0.541666666666667</v>
      </c>
      <c r="AA8" s="131" t="n">
        <f aca="false">C8+E8+G8+I8+K8+M8+O8+Q8+S8+W8+Y8+U8</f>
        <v>0.583333333333333</v>
      </c>
    </row>
    <row r="9" customFormat="false" ht="14.25" hidden="false" customHeight="false" outlineLevel="0" collapsed="false">
      <c r="A9" s="132" t="s">
        <v>149</v>
      </c>
      <c r="B9" s="133" t="n">
        <f aca="false">SUM(B6:B8)</f>
        <v>0</v>
      </c>
      <c r="C9" s="133" t="n">
        <f aca="false">SUM(C6:C8)</f>
        <v>0</v>
      </c>
      <c r="D9" s="133" t="n">
        <f aca="false">SUM(D6:D8)</f>
        <v>0</v>
      </c>
      <c r="E9" s="133" t="n">
        <f aca="false">SUM(E6:E8)</f>
        <v>0</v>
      </c>
      <c r="F9" s="133" t="n">
        <f aca="false">SUM(F6:F8)</f>
        <v>0</v>
      </c>
      <c r="G9" s="133" t="n">
        <f aca="false">SUM(G6:G8)</f>
        <v>0</v>
      </c>
      <c r="H9" s="133" t="n">
        <f aca="false">SUM(H6:H8)</f>
        <v>0</v>
      </c>
      <c r="I9" s="133" t="n">
        <f aca="false">SUM(I6:I8)</f>
        <v>0</v>
      </c>
      <c r="J9" s="133" t="n">
        <f aca="false">SUM(J6:J8)</f>
        <v>0</v>
      </c>
      <c r="K9" s="133" t="n">
        <f aca="false">SUM(K6:K8)</f>
        <v>0</v>
      </c>
      <c r="L9" s="133" t="n">
        <f aca="false">SUM(L6:L8)</f>
        <v>0</v>
      </c>
      <c r="M9" s="133" t="n">
        <f aca="false">SUM(M6:M8)</f>
        <v>0</v>
      </c>
      <c r="N9" s="133" t="n">
        <f aca="false">SUM(N6:N8)</f>
        <v>0</v>
      </c>
      <c r="O9" s="133" t="n">
        <f aca="false">SUM(O6:O8)</f>
        <v>0</v>
      </c>
      <c r="P9" s="133" t="n">
        <f aca="false">SUM(P6:P8)</f>
        <v>0.166666666666667</v>
      </c>
      <c r="Q9" s="133" t="n">
        <f aca="false">SUM(Q6:Q8)</f>
        <v>0</v>
      </c>
      <c r="R9" s="133" t="n">
        <f aca="false">SUM(R6:R8)</f>
        <v>0.166666666666667</v>
      </c>
      <c r="S9" s="133" t="n">
        <f aca="false">SUM(S6:S8)</f>
        <v>0</v>
      </c>
      <c r="T9" s="133" t="n">
        <f aca="false">SUM(T6:T8)</f>
        <v>0.25</v>
      </c>
      <c r="U9" s="133" t="n">
        <f aca="false">SUM(U6:U8)</f>
        <v>0</v>
      </c>
      <c r="V9" s="133" t="n">
        <f aca="false">SUM(V6:V8)</f>
        <v>1.6875</v>
      </c>
      <c r="W9" s="133" t="n">
        <f aca="false">SUM(W6:W8)</f>
        <v>1.75</v>
      </c>
      <c r="X9" s="133" t="n">
        <f aca="false">SUM(X6:X8)</f>
        <v>0</v>
      </c>
      <c r="Y9" s="133" t="n">
        <f aca="false">SUM(Y6:Y8)</f>
        <v>0</v>
      </c>
      <c r="Z9" s="133" t="n">
        <f aca="false">SUM(Z6:Z8)</f>
        <v>2.27083333333333</v>
      </c>
      <c r="AA9" s="133" t="n">
        <f aca="false">SUM(AA6:AA8)</f>
        <v>1.75</v>
      </c>
    </row>
    <row r="10" customFormat="false" ht="14.25" hidden="false" customHeight="false" outlineLevel="0" collapsed="false">
      <c r="A10" s="130" t="s">
        <v>150</v>
      </c>
      <c r="B10" s="131" t="n">
        <v>0</v>
      </c>
      <c r="C10" s="131" t="n">
        <v>0</v>
      </c>
      <c r="D10" s="131" t="n">
        <v>0</v>
      </c>
      <c r="E10" s="131" t="n">
        <v>0</v>
      </c>
      <c r="F10" s="131" t="n">
        <v>0</v>
      </c>
      <c r="G10" s="131" t="n">
        <v>0</v>
      </c>
      <c r="H10" s="131" t="n">
        <v>0</v>
      </c>
      <c r="I10" s="131" t="n">
        <v>0</v>
      </c>
      <c r="J10" s="131" t="n">
        <v>0</v>
      </c>
      <c r="K10" s="131" t="n">
        <v>0</v>
      </c>
      <c r="L10" s="131" t="n">
        <v>0</v>
      </c>
      <c r="M10" s="131" t="n">
        <v>0</v>
      </c>
      <c r="N10" s="131" t="n">
        <v>0</v>
      </c>
      <c r="O10" s="131" t="n">
        <v>0</v>
      </c>
      <c r="P10" s="131" t="n">
        <v>0.0833333333333333</v>
      </c>
      <c r="Q10" s="131" t="n">
        <v>0</v>
      </c>
      <c r="R10" s="131" t="n">
        <v>0.0833333333333333</v>
      </c>
      <c r="S10" s="131" t="n">
        <v>0</v>
      </c>
      <c r="T10" s="131" t="n">
        <v>0.25</v>
      </c>
      <c r="U10" s="131" t="n">
        <v>0</v>
      </c>
      <c r="V10" s="131" t="n">
        <v>0.708333333333333</v>
      </c>
      <c r="W10" s="131" t="n">
        <v>0.583333333333333</v>
      </c>
      <c r="X10" s="131" t="n">
        <v>0</v>
      </c>
      <c r="Y10" s="131" t="n">
        <v>0</v>
      </c>
      <c r="Z10" s="131" t="n">
        <f aca="false">B10+D10+F10+H10+J10+L10+N10+P10+R10+V10+X10+T10</f>
        <v>1.125</v>
      </c>
      <c r="AA10" s="131" t="n">
        <f aca="false">C10+E10+G10+I10+K10+M10+O10+Q10+S10+W10+Y10+U10</f>
        <v>0.583333333333333</v>
      </c>
    </row>
    <row r="11" customFormat="false" ht="14.25" hidden="false" customHeight="false" outlineLevel="0" collapsed="false">
      <c r="A11" s="130" t="s">
        <v>151</v>
      </c>
      <c r="B11" s="131" t="n">
        <v>0</v>
      </c>
      <c r="C11" s="131" t="n">
        <v>0</v>
      </c>
      <c r="D11" s="131" t="n">
        <v>0</v>
      </c>
      <c r="E11" s="131" t="n">
        <v>0</v>
      </c>
      <c r="F11" s="131" t="n">
        <v>0</v>
      </c>
      <c r="G11" s="131" t="n">
        <v>0</v>
      </c>
      <c r="H11" s="131" t="n">
        <v>0</v>
      </c>
      <c r="I11" s="131" t="n">
        <v>0</v>
      </c>
      <c r="J11" s="131" t="n">
        <v>0</v>
      </c>
      <c r="K11" s="131" t="n">
        <v>0</v>
      </c>
      <c r="L11" s="131" t="n">
        <v>0</v>
      </c>
      <c r="M11" s="131" t="n">
        <v>0</v>
      </c>
      <c r="N11" s="131" t="n">
        <v>0</v>
      </c>
      <c r="O11" s="131" t="n">
        <v>0</v>
      </c>
      <c r="P11" s="131" t="n">
        <v>0</v>
      </c>
      <c r="Q11" s="131" t="n">
        <v>0</v>
      </c>
      <c r="R11" s="131" t="n">
        <v>0</v>
      </c>
      <c r="S11" s="131" t="n">
        <v>0</v>
      </c>
      <c r="T11" s="131" t="n">
        <v>0</v>
      </c>
      <c r="U11" s="131" t="n">
        <v>0</v>
      </c>
      <c r="V11" s="131" t="n">
        <v>0.375</v>
      </c>
      <c r="W11" s="131" t="n">
        <v>0.583333333333333</v>
      </c>
      <c r="X11" s="131" t="n">
        <v>0</v>
      </c>
      <c r="Y11" s="131" t="n">
        <v>0</v>
      </c>
      <c r="Z11" s="131" t="n">
        <f aca="false">B11+D11+F11+H11+J11+L11+N11+P11+R11+V11+X11+T11</f>
        <v>0.375</v>
      </c>
      <c r="AA11" s="131" t="n">
        <f aca="false">C11+E11+G11+I11+K11+M11+O11+Q11+S11+W11+Y11+U11</f>
        <v>0.583333333333333</v>
      </c>
    </row>
    <row r="12" customFormat="false" ht="14.25" hidden="false" customHeight="false" outlineLevel="0" collapsed="false">
      <c r="A12" s="135" t="s">
        <v>152</v>
      </c>
      <c r="B12" s="133" t="n">
        <f aca="false">SUM(B10:B11)</f>
        <v>0</v>
      </c>
      <c r="C12" s="133" t="n">
        <f aca="false">SUM(C10:C11)</f>
        <v>0</v>
      </c>
      <c r="D12" s="133" t="n">
        <f aca="false">SUM(D10:D11)</f>
        <v>0</v>
      </c>
      <c r="E12" s="133" t="n">
        <f aca="false">SUM(E10:E11)</f>
        <v>0</v>
      </c>
      <c r="F12" s="133" t="n">
        <f aca="false">SUM(F10:F11)</f>
        <v>0</v>
      </c>
      <c r="G12" s="133" t="n">
        <f aca="false">SUM(G10:G11)</f>
        <v>0</v>
      </c>
      <c r="H12" s="133" t="n">
        <f aca="false">SUM(H10:H11)</f>
        <v>0</v>
      </c>
      <c r="I12" s="133" t="n">
        <f aca="false">SUM(I10:I11)</f>
        <v>0</v>
      </c>
      <c r="J12" s="133" t="n">
        <f aca="false">SUM(J10:J11)</f>
        <v>0</v>
      </c>
      <c r="K12" s="133" t="n">
        <f aca="false">SUM(K10:K11)</f>
        <v>0</v>
      </c>
      <c r="L12" s="133" t="n">
        <f aca="false">SUM(L10:L11)</f>
        <v>0</v>
      </c>
      <c r="M12" s="133" t="n">
        <f aca="false">SUM(M10:M11)</f>
        <v>0</v>
      </c>
      <c r="N12" s="133" t="n">
        <f aca="false">SUM(N10:N11)</f>
        <v>0</v>
      </c>
      <c r="O12" s="133" t="n">
        <f aca="false">SUM(O10:O11)</f>
        <v>0</v>
      </c>
      <c r="P12" s="133" t="n">
        <f aca="false">SUM(P10:P11)</f>
        <v>0.0833333333333333</v>
      </c>
      <c r="Q12" s="133" t="n">
        <f aca="false">SUM(Q10:Q11)</f>
        <v>0</v>
      </c>
      <c r="R12" s="133" t="n">
        <f aca="false">SUM(R10:R11)</f>
        <v>0.0833333333333333</v>
      </c>
      <c r="S12" s="133" t="n">
        <f aca="false">SUM(S10:S11)</f>
        <v>0</v>
      </c>
      <c r="T12" s="133" t="n">
        <f aca="false">SUM(T10:T11)</f>
        <v>0.25</v>
      </c>
      <c r="U12" s="133" t="n">
        <f aca="false">SUM(U10:U11)</f>
        <v>0</v>
      </c>
      <c r="V12" s="133" t="n">
        <f aca="false">SUM(V10:V11)</f>
        <v>1.08333333333333</v>
      </c>
      <c r="W12" s="133" t="n">
        <f aca="false">SUM(W10:W11)</f>
        <v>1.16666666666667</v>
      </c>
      <c r="X12" s="133" t="n">
        <f aca="false">SUM(X10:X11)</f>
        <v>0</v>
      </c>
      <c r="Y12" s="133" t="n">
        <f aca="false">SUM(Y10:Y11)</f>
        <v>0</v>
      </c>
      <c r="Z12" s="133" t="n">
        <f aca="false">SUM(Z10:Z11)</f>
        <v>1.5</v>
      </c>
      <c r="AA12" s="133" t="n">
        <f aca="false">SUM(AA10:AA11)</f>
        <v>1.16666666666667</v>
      </c>
    </row>
    <row r="13" customFormat="false" ht="14.25" hidden="false" customHeight="false" outlineLevel="0" collapsed="false">
      <c r="A13" s="130" t="s">
        <v>153</v>
      </c>
      <c r="B13" s="131" t="n">
        <v>0</v>
      </c>
      <c r="C13" s="131" t="n">
        <v>0</v>
      </c>
      <c r="D13" s="131" t="n">
        <v>0</v>
      </c>
      <c r="E13" s="131" t="n">
        <v>0</v>
      </c>
      <c r="F13" s="131" t="n">
        <v>0</v>
      </c>
      <c r="G13" s="131" t="n">
        <v>0</v>
      </c>
      <c r="H13" s="131" t="n">
        <v>0</v>
      </c>
      <c r="I13" s="131" t="n">
        <v>0</v>
      </c>
      <c r="J13" s="131" t="n">
        <v>0</v>
      </c>
      <c r="K13" s="131" t="n">
        <v>0</v>
      </c>
      <c r="L13" s="131" t="n">
        <v>0</v>
      </c>
      <c r="M13" s="131" t="n">
        <v>0</v>
      </c>
      <c r="N13" s="131" t="n">
        <v>0</v>
      </c>
      <c r="O13" s="131" t="n">
        <v>0</v>
      </c>
      <c r="P13" s="131" t="n">
        <v>0</v>
      </c>
      <c r="Q13" s="131" t="n">
        <v>0</v>
      </c>
      <c r="R13" s="131" t="n">
        <v>0</v>
      </c>
      <c r="S13" s="131" t="n">
        <v>0</v>
      </c>
      <c r="T13" s="131" t="n">
        <v>0</v>
      </c>
      <c r="U13" s="131" t="n">
        <v>0</v>
      </c>
      <c r="V13" s="131" t="n">
        <v>0</v>
      </c>
      <c r="W13" s="131" t="n">
        <v>0.583333333333333</v>
      </c>
      <c r="X13" s="131" t="n">
        <v>0</v>
      </c>
      <c r="Y13" s="131" t="n">
        <v>0</v>
      </c>
      <c r="Z13" s="131" t="n">
        <f aca="false">B13+D13+F13+H13+J13+L13+N13+P13+R13+V13+X13+T13</f>
        <v>0</v>
      </c>
      <c r="AA13" s="131" t="n">
        <f aca="false">C13+E13+G13+I13+K13+M13+O13+Q13+S13+W13+Y13+U13</f>
        <v>0.583333333333333</v>
      </c>
    </row>
    <row r="14" customFormat="false" ht="14.25" hidden="false" customHeight="false" outlineLevel="0" collapsed="false">
      <c r="A14" s="135" t="s">
        <v>154</v>
      </c>
      <c r="B14" s="133" t="n">
        <f aca="false">SUM(B13)</f>
        <v>0</v>
      </c>
      <c r="C14" s="133" t="n">
        <f aca="false">SUM(C13)</f>
        <v>0</v>
      </c>
      <c r="D14" s="133" t="n">
        <f aca="false">SUM(D13)</f>
        <v>0</v>
      </c>
      <c r="E14" s="133" t="n">
        <f aca="false">SUM(E13)</f>
        <v>0</v>
      </c>
      <c r="F14" s="133" t="n">
        <f aca="false">SUM(F13)</f>
        <v>0</v>
      </c>
      <c r="G14" s="133" t="n">
        <f aca="false">SUM(G13)</f>
        <v>0</v>
      </c>
      <c r="H14" s="133" t="n">
        <f aca="false">SUM(H13)</f>
        <v>0</v>
      </c>
      <c r="I14" s="133" t="n">
        <f aca="false">SUM(I13)</f>
        <v>0</v>
      </c>
      <c r="J14" s="133" t="n">
        <f aca="false">SUM(J13)</f>
        <v>0</v>
      </c>
      <c r="K14" s="133" t="n">
        <f aca="false">SUM(K13)</f>
        <v>0</v>
      </c>
      <c r="L14" s="133" t="n">
        <f aca="false">SUM(L13)</f>
        <v>0</v>
      </c>
      <c r="M14" s="133" t="n">
        <f aca="false">SUM(M13)</f>
        <v>0</v>
      </c>
      <c r="N14" s="133" t="n">
        <f aca="false">SUM(N13)</f>
        <v>0</v>
      </c>
      <c r="O14" s="133" t="n">
        <f aca="false">SUM(O13)</f>
        <v>0</v>
      </c>
      <c r="P14" s="133" t="n">
        <f aca="false">SUM(P13)</f>
        <v>0</v>
      </c>
      <c r="Q14" s="133" t="n">
        <f aca="false">SUM(Q13)</f>
        <v>0</v>
      </c>
      <c r="R14" s="133" t="n">
        <f aca="false">SUM(R13)</f>
        <v>0</v>
      </c>
      <c r="S14" s="133" t="n">
        <f aca="false">SUM(S13)</f>
        <v>0</v>
      </c>
      <c r="T14" s="133" t="n">
        <f aca="false">SUM(T13)</f>
        <v>0</v>
      </c>
      <c r="U14" s="133" t="n">
        <f aca="false">SUM(U13)</f>
        <v>0</v>
      </c>
      <c r="V14" s="133" t="n">
        <f aca="false">SUM(V13)</f>
        <v>0</v>
      </c>
      <c r="W14" s="133" t="n">
        <f aca="false">SUM(W13)</f>
        <v>0.583333333333333</v>
      </c>
      <c r="X14" s="133" t="n">
        <f aca="false">SUM(X13)</f>
        <v>0</v>
      </c>
      <c r="Y14" s="133" t="n">
        <f aca="false">SUM(Y13)</f>
        <v>0</v>
      </c>
      <c r="Z14" s="133" t="n">
        <f aca="false">SUM(Z13)</f>
        <v>0</v>
      </c>
      <c r="AA14" s="133" t="n">
        <f aca="false">SUM(AA13)</f>
        <v>0.583333333333333</v>
      </c>
    </row>
    <row r="16" customFormat="false" ht="14.25" hidden="false" customHeight="false" outlineLevel="0" collapsed="false">
      <c r="V16" s="138"/>
    </row>
    <row r="17" customFormat="false" ht="14.25" hidden="false" customHeight="false" outlineLevel="0" collapsed="false">
      <c r="W17" s="139"/>
    </row>
  </sheetData>
  <autoFilter ref="B3:Z11"/>
  <mergeCells count="14">
    <mergeCell ref="A1:AA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7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1" ySplit="3" topLeftCell="P4" activePane="bottomRight" state="frozen"/>
      <selection pane="topLeft" activeCell="A1" activeCellId="0" sqref="A1"/>
      <selection pane="topRight" activeCell="P1" activeCellId="0" sqref="P1"/>
      <selection pane="bottomLeft" activeCell="A4" activeCellId="0" sqref="A4"/>
      <selection pane="bottomRight" activeCell="W22" activeCellId="0" sqref="W22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21" width="28"/>
    <col collapsed="false" customWidth="true" hidden="false" outlineLevel="0" max="3" min="2" style="121" width="9.56"/>
    <col collapsed="false" customWidth="true" hidden="false" outlineLevel="0" max="4" min="4" style="121" width="10.11"/>
    <col collapsed="false" customWidth="true" hidden="false" outlineLevel="0" max="5" min="5" style="121" width="9.56"/>
    <col collapsed="false" customWidth="true" hidden="false" outlineLevel="0" max="9" min="6" style="121" width="9.67"/>
    <col collapsed="false" customWidth="true" hidden="false" outlineLevel="0" max="10" min="10" style="121" width="10.33"/>
    <col collapsed="false" customWidth="true" hidden="false" outlineLevel="0" max="11" min="11" style="121" width="9.67"/>
    <col collapsed="false" customWidth="true" hidden="false" outlineLevel="0" max="12" min="12" style="121" width="10.56"/>
    <col collapsed="false" customWidth="true" hidden="false" outlineLevel="0" max="15" min="13" style="121" width="9.67"/>
    <col collapsed="false" customWidth="true" hidden="false" outlineLevel="0" max="17" min="16" style="121" width="9.56"/>
    <col collapsed="false" customWidth="true" hidden="false" outlineLevel="0" max="19" min="18" style="121" width="10.33"/>
    <col collapsed="false" customWidth="true" hidden="false" outlineLevel="0" max="21" min="20" style="121" width="9.33"/>
    <col collapsed="false" customWidth="true" hidden="false" outlineLevel="0" max="22" min="22" style="121" width="9.88"/>
    <col collapsed="false" customWidth="true" hidden="false" outlineLevel="0" max="23" min="23" style="121" width="10"/>
    <col collapsed="false" customWidth="true" hidden="false" outlineLevel="0" max="24" min="24" style="121" width="9.33"/>
    <col collapsed="false" customWidth="true" hidden="false" outlineLevel="0" max="25" min="25" style="121" width="9.56"/>
    <col collapsed="false" customWidth="true" hidden="false" outlineLevel="0" max="26" min="26" style="121" width="9.67"/>
    <col collapsed="false" customWidth="true" hidden="false" outlineLevel="0" max="27" min="27" style="121" width="9.11"/>
    <col collapsed="false" customWidth="false" hidden="false" outlineLevel="0" max="16384" min="28" style="121" width="8.88"/>
  </cols>
  <sheetData>
    <row r="1" customFormat="false" ht="26.25" hidden="false" customHeight="true" outlineLevel="0" collapsed="false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</row>
    <row r="2" customFormat="false" ht="14.25" hidden="false" customHeight="false" outlineLevel="0" collapsed="false">
      <c r="A2" s="123"/>
      <c r="B2" s="126" t="s">
        <v>168</v>
      </c>
      <c r="C2" s="126"/>
      <c r="D2" s="137" t="s">
        <v>169</v>
      </c>
      <c r="E2" s="137"/>
      <c r="F2" s="137" t="s">
        <v>170</v>
      </c>
      <c r="G2" s="137"/>
      <c r="H2" s="126" t="s">
        <v>171</v>
      </c>
      <c r="I2" s="126"/>
      <c r="J2" s="137" t="s">
        <v>172</v>
      </c>
      <c r="K2" s="137"/>
      <c r="L2" s="137" t="s">
        <v>173</v>
      </c>
      <c r="M2" s="137"/>
      <c r="N2" s="137" t="s">
        <v>174</v>
      </c>
      <c r="O2" s="137"/>
      <c r="P2" s="137" t="s">
        <v>175</v>
      </c>
      <c r="Q2" s="137"/>
      <c r="R2" s="137" t="s">
        <v>176</v>
      </c>
      <c r="S2" s="137"/>
      <c r="T2" s="137" t="s">
        <v>177</v>
      </c>
      <c r="U2" s="137"/>
      <c r="V2" s="137" t="s">
        <v>178</v>
      </c>
      <c r="W2" s="137"/>
      <c r="X2" s="137" t="s">
        <v>179</v>
      </c>
      <c r="Y2" s="137"/>
      <c r="Z2" s="126" t="s">
        <v>180</v>
      </c>
      <c r="AA2" s="126"/>
    </row>
    <row r="3" customFormat="false" ht="14.25" hidden="false" customHeight="false" outlineLevel="0" collapsed="false">
      <c r="A3" s="127"/>
      <c r="B3" s="128" t="n">
        <v>0.7</v>
      </c>
      <c r="C3" s="129" t="n">
        <v>1</v>
      </c>
      <c r="D3" s="128" t="n">
        <v>0.7</v>
      </c>
      <c r="E3" s="129" t="n">
        <v>1</v>
      </c>
      <c r="F3" s="128" t="n">
        <v>0.7</v>
      </c>
      <c r="G3" s="129" t="n">
        <v>1</v>
      </c>
      <c r="H3" s="128" t="n">
        <v>0.7</v>
      </c>
      <c r="I3" s="129" t="n">
        <v>1</v>
      </c>
      <c r="J3" s="128" t="n">
        <v>0.7</v>
      </c>
      <c r="K3" s="129" t="n">
        <v>1</v>
      </c>
      <c r="L3" s="128" t="n">
        <v>0.7</v>
      </c>
      <c r="M3" s="129" t="n">
        <v>1</v>
      </c>
      <c r="N3" s="128" t="n">
        <v>0.7</v>
      </c>
      <c r="O3" s="129" t="n">
        <v>1</v>
      </c>
      <c r="P3" s="128" t="n">
        <v>0.7</v>
      </c>
      <c r="Q3" s="129" t="n">
        <v>1</v>
      </c>
      <c r="R3" s="128" t="n">
        <v>0.7</v>
      </c>
      <c r="S3" s="129" t="n">
        <v>1</v>
      </c>
      <c r="T3" s="128" t="n">
        <v>0.7</v>
      </c>
      <c r="U3" s="129" t="n">
        <v>1</v>
      </c>
      <c r="V3" s="128" t="n">
        <v>0.7</v>
      </c>
      <c r="W3" s="129" t="n">
        <v>1</v>
      </c>
      <c r="X3" s="128" t="n">
        <v>0.7</v>
      </c>
      <c r="Y3" s="129" t="n">
        <v>1</v>
      </c>
      <c r="Z3" s="128" t="n">
        <v>0.7</v>
      </c>
      <c r="AA3" s="129" t="n">
        <v>1</v>
      </c>
    </row>
    <row r="4" customFormat="false" ht="14.25" hidden="false" customHeight="false" outlineLevel="0" collapsed="false">
      <c r="A4" s="130" t="s">
        <v>144</v>
      </c>
      <c r="B4" s="131" t="n">
        <v>0</v>
      </c>
      <c r="C4" s="131" t="n">
        <v>0</v>
      </c>
      <c r="D4" s="131" t="n">
        <v>0</v>
      </c>
      <c r="E4" s="131" t="n">
        <v>0</v>
      </c>
      <c r="F4" s="131" t="n">
        <v>0</v>
      </c>
      <c r="G4" s="131" t="n">
        <v>0</v>
      </c>
      <c r="H4" s="131" t="n">
        <v>0</v>
      </c>
      <c r="I4" s="131" t="n">
        <v>0</v>
      </c>
      <c r="J4" s="131" t="n">
        <v>0</v>
      </c>
      <c r="K4" s="131" t="n">
        <v>0</v>
      </c>
      <c r="L4" s="131" t="n">
        <v>0</v>
      </c>
      <c r="M4" s="131" t="n">
        <v>0</v>
      </c>
      <c r="N4" s="131" t="n">
        <v>0</v>
      </c>
      <c r="O4" s="131" t="n">
        <v>0</v>
      </c>
      <c r="P4" s="131" t="n">
        <v>0</v>
      </c>
      <c r="Q4" s="131" t="n">
        <v>0</v>
      </c>
      <c r="R4" s="131" t="n">
        <v>0</v>
      </c>
      <c r="S4" s="131" t="n">
        <v>0</v>
      </c>
      <c r="T4" s="131" t="n">
        <v>0</v>
      </c>
      <c r="U4" s="131" t="n">
        <v>0</v>
      </c>
      <c r="V4" s="131" t="n">
        <v>0</v>
      </c>
      <c r="W4" s="131" t="n">
        <v>0</v>
      </c>
      <c r="X4" s="131" t="n">
        <v>0</v>
      </c>
      <c r="Y4" s="131" t="n">
        <v>0</v>
      </c>
      <c r="Z4" s="131" t="n">
        <f aca="false">B4+D4+F4+H4+J4+L4+N4+P4+R4+V4+X4+T4</f>
        <v>0</v>
      </c>
      <c r="AA4" s="131" t="n">
        <f aca="false">C4+E4+G4+I4+K4+M4+O4+Q4+S4+W4+Y4+U4</f>
        <v>0</v>
      </c>
    </row>
    <row r="5" customFormat="false" ht="14.25" hidden="false" customHeight="false" outlineLevel="0" collapsed="false">
      <c r="A5" s="132" t="s">
        <v>145</v>
      </c>
      <c r="B5" s="133" t="n">
        <f aca="false">B4</f>
        <v>0</v>
      </c>
      <c r="C5" s="133" t="n">
        <f aca="false">C4</f>
        <v>0</v>
      </c>
      <c r="D5" s="133" t="n">
        <f aca="false">D4</f>
        <v>0</v>
      </c>
      <c r="E5" s="133" t="n">
        <f aca="false">E4</f>
        <v>0</v>
      </c>
      <c r="F5" s="133" t="n">
        <f aca="false">F4</f>
        <v>0</v>
      </c>
      <c r="G5" s="133" t="n">
        <f aca="false">G4</f>
        <v>0</v>
      </c>
      <c r="H5" s="133" t="n">
        <f aca="false">H4</f>
        <v>0</v>
      </c>
      <c r="I5" s="133" t="n">
        <f aca="false">I4</f>
        <v>0</v>
      </c>
      <c r="J5" s="133" t="n">
        <f aca="false">J4</f>
        <v>0</v>
      </c>
      <c r="K5" s="133" t="n">
        <f aca="false">K4</f>
        <v>0</v>
      </c>
      <c r="L5" s="133" t="n">
        <f aca="false">L4</f>
        <v>0</v>
      </c>
      <c r="M5" s="133" t="n">
        <f aca="false">M4</f>
        <v>0</v>
      </c>
      <c r="N5" s="133" t="n">
        <f aca="false">N4</f>
        <v>0</v>
      </c>
      <c r="O5" s="133" t="n">
        <f aca="false">O4</f>
        <v>0</v>
      </c>
      <c r="P5" s="133" t="n">
        <f aca="false">P4</f>
        <v>0</v>
      </c>
      <c r="Q5" s="133" t="n">
        <f aca="false">Q4</f>
        <v>0</v>
      </c>
      <c r="R5" s="133" t="n">
        <f aca="false">R4</f>
        <v>0</v>
      </c>
      <c r="S5" s="133" t="n">
        <f aca="false">S4</f>
        <v>0</v>
      </c>
      <c r="T5" s="133" t="n">
        <f aca="false">T4</f>
        <v>0</v>
      </c>
      <c r="U5" s="133" t="n">
        <f aca="false">U4</f>
        <v>0</v>
      </c>
      <c r="V5" s="133" t="n">
        <f aca="false">V4</f>
        <v>0</v>
      </c>
      <c r="W5" s="133" t="n">
        <f aca="false">W4</f>
        <v>0</v>
      </c>
      <c r="X5" s="133" t="n">
        <f aca="false">X4</f>
        <v>0</v>
      </c>
      <c r="Y5" s="133" t="n">
        <f aca="false">Y4</f>
        <v>0</v>
      </c>
      <c r="Z5" s="133" t="n">
        <f aca="false">B5+D5+F5+H5+J5+L5+N5+P5+R5+V5+X5+T5</f>
        <v>0</v>
      </c>
      <c r="AA5" s="133" t="n">
        <f aca="false">C5+E5+G5+I5+K5+M5+O5+Q5+S5+W5+Y5+U5</f>
        <v>0</v>
      </c>
    </row>
    <row r="6" customFormat="false" ht="14.25" hidden="false" customHeight="false" outlineLevel="0" collapsed="false">
      <c r="A6" s="130" t="s">
        <v>146</v>
      </c>
      <c r="B6" s="131" t="n">
        <v>0</v>
      </c>
      <c r="C6" s="131" t="n">
        <v>0</v>
      </c>
      <c r="D6" s="131" t="n">
        <v>0</v>
      </c>
      <c r="E6" s="131" t="n">
        <v>0</v>
      </c>
      <c r="F6" s="131" t="n">
        <v>0</v>
      </c>
      <c r="G6" s="131" t="n">
        <v>0</v>
      </c>
      <c r="H6" s="131" t="n">
        <v>0</v>
      </c>
      <c r="I6" s="131" t="n">
        <v>0</v>
      </c>
      <c r="J6" s="131" t="n">
        <v>0</v>
      </c>
      <c r="K6" s="131" t="n">
        <v>0</v>
      </c>
      <c r="L6" s="131" t="n">
        <v>0.0625</v>
      </c>
      <c r="M6" s="131" t="n">
        <v>0</v>
      </c>
      <c r="N6" s="131" t="n">
        <v>0</v>
      </c>
      <c r="O6" s="131" t="n">
        <v>0</v>
      </c>
      <c r="P6" s="131" t="n">
        <v>0</v>
      </c>
      <c r="Q6" s="131" t="n">
        <v>0</v>
      </c>
      <c r="R6" s="131" t="n">
        <v>0.333333333333333</v>
      </c>
      <c r="S6" s="131" t="n">
        <v>0</v>
      </c>
      <c r="T6" s="131" t="n">
        <v>0.375</v>
      </c>
      <c r="U6" s="131" t="n">
        <v>0.520833333333333</v>
      </c>
      <c r="V6" s="131" t="n">
        <v>0</v>
      </c>
      <c r="W6" s="131" t="n">
        <v>0</v>
      </c>
      <c r="X6" s="131" t="n">
        <v>0</v>
      </c>
      <c r="Y6" s="131" t="n">
        <v>0</v>
      </c>
      <c r="Z6" s="131" t="n">
        <f aca="false">B6+D6+F6+H6+J6+L6+N6+P6+R6+V6+X6+T6</f>
        <v>0.770833333333333</v>
      </c>
      <c r="AA6" s="131" t="n">
        <f aca="false">C6+E6+G6+I6+K6+M6+O6+Q6+S6+W6+Y6+U6</f>
        <v>0.520833333333333</v>
      </c>
    </row>
    <row r="7" customFormat="false" ht="14.25" hidden="false" customHeight="false" outlineLevel="0" collapsed="false">
      <c r="A7" s="130" t="s">
        <v>147</v>
      </c>
      <c r="B7" s="131" t="n">
        <v>0</v>
      </c>
      <c r="C7" s="131" t="n">
        <v>0</v>
      </c>
      <c r="D7" s="131" t="n">
        <v>0</v>
      </c>
      <c r="E7" s="131" t="n">
        <v>0</v>
      </c>
      <c r="F7" s="131" t="n">
        <v>0</v>
      </c>
      <c r="G7" s="131" t="n">
        <v>0</v>
      </c>
      <c r="H7" s="131" t="n">
        <v>0</v>
      </c>
      <c r="I7" s="131" t="n">
        <v>0</v>
      </c>
      <c r="J7" s="131" t="n">
        <v>0</v>
      </c>
      <c r="K7" s="131" t="n">
        <v>0</v>
      </c>
      <c r="L7" s="131" t="n">
        <v>0.0625</v>
      </c>
      <c r="M7" s="131" t="n">
        <v>0</v>
      </c>
      <c r="N7" s="131" t="n">
        <v>0</v>
      </c>
      <c r="O7" s="131" t="n">
        <v>0</v>
      </c>
      <c r="P7" s="131" t="n">
        <v>0</v>
      </c>
      <c r="Q7" s="131" t="n">
        <v>0</v>
      </c>
      <c r="R7" s="131" t="n">
        <v>0</v>
      </c>
      <c r="S7" s="131" t="n">
        <v>0</v>
      </c>
      <c r="T7" s="131" t="n">
        <v>0.375</v>
      </c>
      <c r="U7" s="131" t="n">
        <v>0.520833333333333</v>
      </c>
      <c r="V7" s="131" t="n">
        <v>0</v>
      </c>
      <c r="W7" s="131" t="n">
        <v>0</v>
      </c>
      <c r="X7" s="131" t="n">
        <v>0</v>
      </c>
      <c r="Y7" s="131" t="n">
        <v>0</v>
      </c>
      <c r="Z7" s="131" t="n">
        <f aca="false">B7+D7+F7+H7+J7+L7+N7+P7+R7+V7+X7+T7</f>
        <v>0.4375</v>
      </c>
      <c r="AA7" s="131" t="n">
        <f aca="false">C7+E7+G7+I7+K7+M7+O7+Q7+S7+W7+Y7+U7</f>
        <v>0.520833333333333</v>
      </c>
    </row>
    <row r="8" customFormat="false" ht="14.25" hidden="false" customHeight="false" outlineLevel="0" collapsed="false">
      <c r="A8" s="130" t="s">
        <v>148</v>
      </c>
      <c r="B8" s="131" t="n">
        <v>0</v>
      </c>
      <c r="C8" s="131" t="n">
        <v>0</v>
      </c>
      <c r="D8" s="131" t="n">
        <v>0</v>
      </c>
      <c r="E8" s="131" t="n">
        <v>0</v>
      </c>
      <c r="F8" s="131" t="n">
        <v>0</v>
      </c>
      <c r="G8" s="131" t="n">
        <v>0</v>
      </c>
      <c r="H8" s="131" t="n">
        <v>0</v>
      </c>
      <c r="I8" s="131" t="n">
        <v>0</v>
      </c>
      <c r="J8" s="131" t="n">
        <v>0</v>
      </c>
      <c r="K8" s="131" t="n">
        <v>0</v>
      </c>
      <c r="L8" s="131" t="n">
        <v>0</v>
      </c>
      <c r="M8" s="131" t="n">
        <v>0</v>
      </c>
      <c r="N8" s="131" t="n">
        <v>0</v>
      </c>
      <c r="O8" s="131" t="n">
        <v>0</v>
      </c>
      <c r="P8" s="131" t="n">
        <v>0</v>
      </c>
      <c r="Q8" s="131" t="n">
        <v>0</v>
      </c>
      <c r="R8" s="131" t="n">
        <v>0</v>
      </c>
      <c r="S8" s="131" t="n">
        <v>0</v>
      </c>
      <c r="T8" s="131" t="n">
        <v>0</v>
      </c>
      <c r="U8" s="131" t="n">
        <v>0</v>
      </c>
      <c r="V8" s="131" t="n">
        <v>0</v>
      </c>
      <c r="W8" s="131" t="n">
        <v>0</v>
      </c>
      <c r="X8" s="131" t="n">
        <v>0</v>
      </c>
      <c r="Y8" s="131" t="n">
        <v>0</v>
      </c>
      <c r="Z8" s="131" t="n">
        <f aca="false">B8+D8+F8+H8+J8+L8+N8+P8+R8+V8+X8+T8</f>
        <v>0</v>
      </c>
      <c r="AA8" s="131" t="n">
        <f aca="false">C8+E8+G8+I8+K8+M8+O8+Q8+S8+W8+Y8+U8</f>
        <v>0</v>
      </c>
    </row>
    <row r="9" customFormat="false" ht="14.25" hidden="false" customHeight="false" outlineLevel="0" collapsed="false">
      <c r="A9" s="132" t="s">
        <v>149</v>
      </c>
      <c r="B9" s="133" t="n">
        <f aca="false">SUM(B6:B8)</f>
        <v>0</v>
      </c>
      <c r="C9" s="133" t="n">
        <f aca="false">SUM(C6:C8)</f>
        <v>0</v>
      </c>
      <c r="D9" s="133" t="n">
        <f aca="false">SUM(D6:D8)</f>
        <v>0</v>
      </c>
      <c r="E9" s="133" t="n">
        <f aca="false">SUM(E6:E8)</f>
        <v>0</v>
      </c>
      <c r="F9" s="133" t="n">
        <f aca="false">SUM(F6:F8)</f>
        <v>0</v>
      </c>
      <c r="G9" s="133" t="n">
        <f aca="false">SUM(G6:G8)</f>
        <v>0</v>
      </c>
      <c r="H9" s="133" t="n">
        <f aca="false">SUM(H6:H8)</f>
        <v>0</v>
      </c>
      <c r="I9" s="133" t="n">
        <f aca="false">SUM(I6:I8)</f>
        <v>0</v>
      </c>
      <c r="J9" s="133" t="n">
        <f aca="false">SUM(J6:J8)</f>
        <v>0</v>
      </c>
      <c r="K9" s="133" t="n">
        <f aca="false">SUM(K6:K8)</f>
        <v>0</v>
      </c>
      <c r="L9" s="133" t="n">
        <f aca="false">SUM(L6:L8)</f>
        <v>0.125</v>
      </c>
      <c r="M9" s="133" t="n">
        <f aca="false">SUM(M6:M8)</f>
        <v>0</v>
      </c>
      <c r="N9" s="133" t="n">
        <f aca="false">SUM(N6:N8)</f>
        <v>0</v>
      </c>
      <c r="O9" s="133" t="n">
        <f aca="false">SUM(O6:O8)</f>
        <v>0</v>
      </c>
      <c r="P9" s="133" t="n">
        <f aca="false">SUM(P6:P8)</f>
        <v>0</v>
      </c>
      <c r="Q9" s="133" t="n">
        <f aca="false">SUM(Q6:Q8)</f>
        <v>0</v>
      </c>
      <c r="R9" s="133" t="n">
        <f aca="false">SUM(R6:R8)</f>
        <v>0.333333333333333</v>
      </c>
      <c r="S9" s="133" t="n">
        <f aca="false">SUM(S6:S8)</f>
        <v>0</v>
      </c>
      <c r="T9" s="133" t="n">
        <f aca="false">SUM(T6:T8)</f>
        <v>0.75</v>
      </c>
      <c r="U9" s="133" t="n">
        <f aca="false">SUM(U6:U8)</f>
        <v>1.04166666666667</v>
      </c>
      <c r="V9" s="133" t="n">
        <f aca="false">SUM(V6:V8)</f>
        <v>0</v>
      </c>
      <c r="W9" s="133" t="n">
        <f aca="false">SUM(W6:W8)</f>
        <v>0</v>
      </c>
      <c r="X9" s="133" t="n">
        <f aca="false">SUM(X6:X8)</f>
        <v>0</v>
      </c>
      <c r="Y9" s="133" t="n">
        <f aca="false">SUM(Y6:Y8)</f>
        <v>0</v>
      </c>
      <c r="Z9" s="133" t="n">
        <f aca="false">SUM(Z6:Z8)</f>
        <v>1.20833333333333</v>
      </c>
      <c r="AA9" s="133" t="n">
        <f aca="false">SUM(AA6:AA8)</f>
        <v>1.04166666666667</v>
      </c>
    </row>
    <row r="10" customFormat="false" ht="14.25" hidden="false" customHeight="false" outlineLevel="0" collapsed="false">
      <c r="A10" s="130" t="s">
        <v>150</v>
      </c>
      <c r="B10" s="131" t="n">
        <v>0</v>
      </c>
      <c r="C10" s="131" t="n">
        <v>0</v>
      </c>
      <c r="D10" s="131" t="n">
        <v>0</v>
      </c>
      <c r="E10" s="131" t="n">
        <v>0</v>
      </c>
      <c r="F10" s="131" t="n">
        <v>0</v>
      </c>
      <c r="G10" s="131" t="n">
        <v>0</v>
      </c>
      <c r="H10" s="131" t="n">
        <v>0</v>
      </c>
      <c r="I10" s="131" t="n">
        <v>0</v>
      </c>
      <c r="J10" s="131" t="n">
        <v>0</v>
      </c>
      <c r="K10" s="131" t="n">
        <v>0</v>
      </c>
      <c r="L10" s="131" t="n">
        <v>0</v>
      </c>
      <c r="M10" s="131" t="n">
        <v>0</v>
      </c>
      <c r="N10" s="131" t="n">
        <v>0</v>
      </c>
      <c r="O10" s="131" t="n">
        <v>0</v>
      </c>
      <c r="P10" s="131" t="n">
        <v>0</v>
      </c>
      <c r="Q10" s="131" t="n">
        <v>0</v>
      </c>
      <c r="R10" s="131" t="n">
        <v>0.333333333333333</v>
      </c>
      <c r="S10" s="131" t="n">
        <v>0</v>
      </c>
      <c r="T10" s="131" t="n">
        <v>0.375</v>
      </c>
      <c r="U10" s="131" t="n">
        <v>0.520833333333333</v>
      </c>
      <c r="V10" s="131" t="n">
        <v>0</v>
      </c>
      <c r="W10" s="131" t="n">
        <v>0</v>
      </c>
      <c r="X10" s="131" t="n">
        <v>0</v>
      </c>
      <c r="Y10" s="131" t="n">
        <v>0</v>
      </c>
      <c r="Z10" s="131" t="n">
        <f aca="false">B10+D10+F10+H10+J10+L10+N10+P10+R10+V10+X10+T10</f>
        <v>0.708333333333333</v>
      </c>
      <c r="AA10" s="131" t="n">
        <f aca="false">C10+E10+G10+I10+K10+M10+O10+Q10+S10+W10+Y10+U10</f>
        <v>0.520833333333333</v>
      </c>
    </row>
    <row r="11" customFormat="false" ht="14.25" hidden="false" customHeight="false" outlineLevel="0" collapsed="false">
      <c r="A11" s="130" t="s">
        <v>151</v>
      </c>
      <c r="B11" s="131" t="n">
        <v>0</v>
      </c>
      <c r="C11" s="131" t="n">
        <v>0</v>
      </c>
      <c r="D11" s="131" t="n">
        <v>0</v>
      </c>
      <c r="E11" s="131" t="n">
        <v>0</v>
      </c>
      <c r="F11" s="131" t="n">
        <v>0</v>
      </c>
      <c r="G11" s="131" t="n">
        <v>0</v>
      </c>
      <c r="H11" s="131" t="n">
        <v>0</v>
      </c>
      <c r="I11" s="131" t="n">
        <v>0</v>
      </c>
      <c r="J11" s="131" t="n">
        <v>0</v>
      </c>
      <c r="K11" s="131" t="n">
        <v>0</v>
      </c>
      <c r="L11" s="131" t="n">
        <v>0</v>
      </c>
      <c r="M11" s="131" t="n">
        <v>0</v>
      </c>
      <c r="N11" s="131" t="n">
        <v>0</v>
      </c>
      <c r="O11" s="131" t="n">
        <v>0</v>
      </c>
      <c r="P11" s="131" t="n">
        <v>0</v>
      </c>
      <c r="Q11" s="131" t="n">
        <v>0</v>
      </c>
      <c r="R11" s="131" t="n">
        <v>0</v>
      </c>
      <c r="S11" s="131" t="n">
        <v>0</v>
      </c>
      <c r="T11" s="131" t="n">
        <v>0</v>
      </c>
      <c r="U11" s="131" t="n">
        <v>0</v>
      </c>
      <c r="V11" s="131" t="n">
        <v>0</v>
      </c>
      <c r="W11" s="131" t="n">
        <v>0</v>
      </c>
      <c r="X11" s="131" t="n">
        <v>0</v>
      </c>
      <c r="Y11" s="131" t="n">
        <v>0</v>
      </c>
      <c r="Z11" s="131" t="n">
        <f aca="false">B11+D11+F11+H11+J11+L11+N11+P11+R11+V11+X11+T11</f>
        <v>0</v>
      </c>
      <c r="AA11" s="131" t="n">
        <f aca="false">C11+E11+G11+I11+K11+M11+O11+Q11+S11+W11+Y11+U11</f>
        <v>0</v>
      </c>
    </row>
    <row r="12" customFormat="false" ht="14.25" hidden="false" customHeight="false" outlineLevel="0" collapsed="false">
      <c r="A12" s="135" t="s">
        <v>152</v>
      </c>
      <c r="B12" s="133" t="n">
        <f aca="false">SUM(B10:B11)</f>
        <v>0</v>
      </c>
      <c r="C12" s="133" t="n">
        <f aca="false">SUM(C10:C11)</f>
        <v>0</v>
      </c>
      <c r="D12" s="133" t="n">
        <f aca="false">SUM(D10:D11)</f>
        <v>0</v>
      </c>
      <c r="E12" s="133" t="n">
        <f aca="false">SUM(E10:E11)</f>
        <v>0</v>
      </c>
      <c r="F12" s="133" t="n">
        <f aca="false">SUM(F10:F11)</f>
        <v>0</v>
      </c>
      <c r="G12" s="133" t="n">
        <f aca="false">SUM(G10:G11)</f>
        <v>0</v>
      </c>
      <c r="H12" s="133" t="n">
        <f aca="false">SUM(H10:H11)</f>
        <v>0</v>
      </c>
      <c r="I12" s="133" t="n">
        <f aca="false">SUM(I10:I11)</f>
        <v>0</v>
      </c>
      <c r="J12" s="133" t="n">
        <f aca="false">SUM(J10:J11)</f>
        <v>0</v>
      </c>
      <c r="K12" s="133" t="n">
        <f aca="false">SUM(K10:K11)</f>
        <v>0</v>
      </c>
      <c r="L12" s="133" t="n">
        <f aca="false">SUM(L10:L11)</f>
        <v>0</v>
      </c>
      <c r="M12" s="133" t="n">
        <f aca="false">SUM(M10:M11)</f>
        <v>0</v>
      </c>
      <c r="N12" s="133" t="n">
        <f aca="false">SUM(N10:N11)</f>
        <v>0</v>
      </c>
      <c r="O12" s="133" t="n">
        <f aca="false">SUM(O10:O11)</f>
        <v>0</v>
      </c>
      <c r="P12" s="133" t="n">
        <f aca="false">SUM(P10:P11)</f>
        <v>0</v>
      </c>
      <c r="Q12" s="133" t="n">
        <f aca="false">SUM(Q10:Q11)</f>
        <v>0</v>
      </c>
      <c r="R12" s="133" t="n">
        <f aca="false">SUM(R10:R11)</f>
        <v>0.333333333333333</v>
      </c>
      <c r="S12" s="133" t="n">
        <f aca="false">SUM(S10:S11)</f>
        <v>0</v>
      </c>
      <c r="T12" s="133" t="n">
        <f aca="false">SUM(T10:T11)</f>
        <v>0.375</v>
      </c>
      <c r="U12" s="133" t="n">
        <f aca="false">SUM(U10:U11)</f>
        <v>0.520833333333333</v>
      </c>
      <c r="V12" s="133" t="n">
        <f aca="false">SUM(V10:V11)</f>
        <v>0</v>
      </c>
      <c r="W12" s="133" t="n">
        <f aca="false">SUM(W10:W11)</f>
        <v>0</v>
      </c>
      <c r="X12" s="133" t="n">
        <f aca="false">SUM(X10:X11)</f>
        <v>0</v>
      </c>
      <c r="Y12" s="133" t="n">
        <f aca="false">SUM(Y10:Y11)</f>
        <v>0</v>
      </c>
      <c r="Z12" s="133" t="n">
        <f aca="false">SUM(Z10:Z11)</f>
        <v>0.708333333333333</v>
      </c>
      <c r="AA12" s="133" t="n">
        <f aca="false">SUM(AA10:AA11)</f>
        <v>0.520833333333333</v>
      </c>
    </row>
    <row r="13" customFormat="false" ht="14.25" hidden="false" customHeight="false" outlineLevel="0" collapsed="false">
      <c r="A13" s="130" t="s">
        <v>153</v>
      </c>
      <c r="B13" s="131" t="n">
        <v>0</v>
      </c>
      <c r="C13" s="131" t="n">
        <v>0</v>
      </c>
      <c r="D13" s="131" t="n">
        <v>0</v>
      </c>
      <c r="E13" s="131" t="n">
        <v>0</v>
      </c>
      <c r="F13" s="131" t="n">
        <v>0</v>
      </c>
      <c r="G13" s="131" t="n">
        <v>0</v>
      </c>
      <c r="H13" s="131" t="n">
        <v>0</v>
      </c>
      <c r="I13" s="131" t="n">
        <v>0</v>
      </c>
      <c r="J13" s="131" t="n">
        <v>0</v>
      </c>
      <c r="K13" s="131" t="n">
        <v>0</v>
      </c>
      <c r="L13" s="131" t="n">
        <v>0</v>
      </c>
      <c r="M13" s="131" t="n">
        <v>0</v>
      </c>
      <c r="N13" s="131" t="n">
        <v>0</v>
      </c>
      <c r="O13" s="131" t="n">
        <v>0</v>
      </c>
      <c r="P13" s="131" t="n">
        <v>0</v>
      </c>
      <c r="Q13" s="131" t="n">
        <v>0</v>
      </c>
      <c r="R13" s="131" t="n">
        <v>0</v>
      </c>
      <c r="S13" s="131" t="n">
        <v>0</v>
      </c>
      <c r="T13" s="131" t="n">
        <v>0</v>
      </c>
      <c r="U13" s="131" t="n">
        <v>0</v>
      </c>
      <c r="V13" s="131" t="n">
        <v>0</v>
      </c>
      <c r="W13" s="131" t="n">
        <v>0</v>
      </c>
      <c r="X13" s="131" t="n">
        <v>0</v>
      </c>
      <c r="Y13" s="131" t="n">
        <v>0</v>
      </c>
      <c r="Z13" s="131" t="n">
        <f aca="false">B13+D13+F13+H13+J13+L13+N13+P13+R13+V13+X13+T13</f>
        <v>0</v>
      </c>
      <c r="AA13" s="131" t="n">
        <f aca="false">C13+E13+G13+I13+K13+M13+O13+Q13+S13+W13+Y13+U13</f>
        <v>0</v>
      </c>
    </row>
    <row r="14" customFormat="false" ht="14.25" hidden="false" customHeight="false" outlineLevel="0" collapsed="false">
      <c r="A14" s="135" t="s">
        <v>154</v>
      </c>
      <c r="B14" s="133" t="n">
        <f aca="false">SUM(B13)</f>
        <v>0</v>
      </c>
      <c r="C14" s="133" t="n">
        <f aca="false">SUM(C13)</f>
        <v>0</v>
      </c>
      <c r="D14" s="133" t="n">
        <f aca="false">SUM(D13)</f>
        <v>0</v>
      </c>
      <c r="E14" s="133" t="n">
        <f aca="false">SUM(E13)</f>
        <v>0</v>
      </c>
      <c r="F14" s="133" t="n">
        <f aca="false">SUM(F13)</f>
        <v>0</v>
      </c>
      <c r="G14" s="133" t="n">
        <f aca="false">SUM(G13)</f>
        <v>0</v>
      </c>
      <c r="H14" s="133" t="n">
        <f aca="false">SUM(H13)</f>
        <v>0</v>
      </c>
      <c r="I14" s="133" t="n">
        <f aca="false">SUM(I13)</f>
        <v>0</v>
      </c>
      <c r="J14" s="133" t="n">
        <f aca="false">SUM(J13)</f>
        <v>0</v>
      </c>
      <c r="K14" s="133" t="n">
        <f aca="false">SUM(K13)</f>
        <v>0</v>
      </c>
      <c r="L14" s="133" t="n">
        <f aca="false">SUM(L13)</f>
        <v>0</v>
      </c>
      <c r="M14" s="133" t="n">
        <f aca="false">SUM(M13)</f>
        <v>0</v>
      </c>
      <c r="N14" s="133" t="n">
        <f aca="false">SUM(N13)</f>
        <v>0</v>
      </c>
      <c r="O14" s="133" t="n">
        <f aca="false">SUM(O13)</f>
        <v>0</v>
      </c>
      <c r="P14" s="133" t="n">
        <f aca="false">SUM(P13)</f>
        <v>0</v>
      </c>
      <c r="Q14" s="133" t="n">
        <f aca="false">SUM(Q13)</f>
        <v>0</v>
      </c>
      <c r="R14" s="133" t="n">
        <f aca="false">SUM(R13)</f>
        <v>0</v>
      </c>
      <c r="S14" s="133" t="n">
        <f aca="false">SUM(S13)</f>
        <v>0</v>
      </c>
      <c r="T14" s="133" t="n">
        <f aca="false">SUM(T13)</f>
        <v>0</v>
      </c>
      <c r="U14" s="133" t="n">
        <f aca="false">SUM(U13)</f>
        <v>0</v>
      </c>
      <c r="V14" s="133" t="n">
        <f aca="false">SUM(V13)</f>
        <v>0</v>
      </c>
      <c r="W14" s="133" t="n">
        <f aca="false">SUM(W13)</f>
        <v>0</v>
      </c>
      <c r="X14" s="133" t="n">
        <f aca="false">SUM(X13)</f>
        <v>0</v>
      </c>
      <c r="Y14" s="133" t="n">
        <f aca="false">SUM(Y13)</f>
        <v>0</v>
      </c>
      <c r="Z14" s="133" t="n">
        <f aca="false">SUM(Z13)</f>
        <v>0</v>
      </c>
      <c r="AA14" s="133" t="n">
        <f aca="false">SUM(AA13)</f>
        <v>0</v>
      </c>
    </row>
    <row r="16" customFormat="false" ht="14.25" hidden="false" customHeight="false" outlineLevel="0" collapsed="false">
      <c r="V16" s="138"/>
    </row>
    <row r="17" customFormat="false" ht="14.25" hidden="false" customHeight="false" outlineLevel="0" collapsed="false">
      <c r="W17" s="139"/>
    </row>
  </sheetData>
  <autoFilter ref="B3:Z11"/>
  <mergeCells count="14">
    <mergeCell ref="A1:AA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7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1" ySplit="3" topLeftCell="N4" activePane="bottomRight" state="frozen"/>
      <selection pane="topLeft" activeCell="A1" activeCellId="0" sqref="A1"/>
      <selection pane="topRight" activeCell="N1" activeCellId="0" sqref="N1"/>
      <selection pane="bottomLeft" activeCell="A4" activeCellId="0" sqref="A4"/>
      <selection pane="bottomRight" activeCell="W22" activeCellId="0" sqref="W22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21" width="28"/>
    <col collapsed="false" customWidth="true" hidden="false" outlineLevel="0" max="3" min="2" style="121" width="9.56"/>
    <col collapsed="false" customWidth="true" hidden="false" outlineLevel="0" max="4" min="4" style="121" width="10.11"/>
    <col collapsed="false" customWidth="true" hidden="false" outlineLevel="0" max="5" min="5" style="121" width="9.56"/>
    <col collapsed="false" customWidth="true" hidden="false" outlineLevel="0" max="9" min="6" style="121" width="9.67"/>
    <col collapsed="false" customWidth="true" hidden="false" outlineLevel="0" max="10" min="10" style="121" width="10.33"/>
    <col collapsed="false" customWidth="true" hidden="false" outlineLevel="0" max="11" min="11" style="121" width="9.67"/>
    <col collapsed="false" customWidth="true" hidden="false" outlineLevel="0" max="12" min="12" style="121" width="10.56"/>
    <col collapsed="false" customWidth="true" hidden="false" outlineLevel="0" max="15" min="13" style="121" width="9.67"/>
    <col collapsed="false" customWidth="true" hidden="false" outlineLevel="0" max="17" min="16" style="121" width="9.56"/>
    <col collapsed="false" customWidth="true" hidden="false" outlineLevel="0" max="19" min="18" style="121" width="10.33"/>
    <col collapsed="false" customWidth="true" hidden="false" outlineLevel="0" max="21" min="20" style="121" width="9.33"/>
    <col collapsed="false" customWidth="true" hidden="false" outlineLevel="0" max="22" min="22" style="121" width="9.88"/>
    <col collapsed="false" customWidth="true" hidden="false" outlineLevel="0" max="23" min="23" style="121" width="10"/>
    <col collapsed="false" customWidth="true" hidden="false" outlineLevel="0" max="24" min="24" style="121" width="9.33"/>
    <col collapsed="false" customWidth="true" hidden="false" outlineLevel="0" max="25" min="25" style="121" width="9.56"/>
    <col collapsed="false" customWidth="true" hidden="false" outlineLevel="0" max="26" min="26" style="121" width="9.67"/>
    <col collapsed="false" customWidth="true" hidden="false" outlineLevel="0" max="27" min="27" style="121" width="9.11"/>
    <col collapsed="false" customWidth="false" hidden="false" outlineLevel="0" max="16384" min="28" style="121" width="8.88"/>
  </cols>
  <sheetData>
    <row r="1" customFormat="false" ht="26.25" hidden="false" customHeight="true" outlineLevel="0" collapsed="false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</row>
    <row r="2" customFormat="false" ht="14.25" hidden="false" customHeight="false" outlineLevel="0" collapsed="false">
      <c r="A2" s="123"/>
      <c r="B2" s="126" t="s">
        <v>181</v>
      </c>
      <c r="C2" s="126"/>
      <c r="D2" s="137" t="s">
        <v>182</v>
      </c>
      <c r="E2" s="137"/>
      <c r="F2" s="137" t="s">
        <v>183</v>
      </c>
      <c r="G2" s="137"/>
      <c r="H2" s="126" t="s">
        <v>184</v>
      </c>
      <c r="I2" s="126"/>
      <c r="J2" s="137" t="s">
        <v>185</v>
      </c>
      <c r="K2" s="137"/>
      <c r="L2" s="137" t="s">
        <v>186</v>
      </c>
      <c r="M2" s="137"/>
      <c r="N2" s="137" t="s">
        <v>187</v>
      </c>
      <c r="O2" s="137"/>
      <c r="P2" s="137" t="s">
        <v>188</v>
      </c>
      <c r="Q2" s="137"/>
      <c r="R2" s="137" t="s">
        <v>189</v>
      </c>
      <c r="S2" s="137"/>
      <c r="T2" s="137" t="s">
        <v>190</v>
      </c>
      <c r="U2" s="137"/>
      <c r="V2" s="137" t="s">
        <v>191</v>
      </c>
      <c r="W2" s="137"/>
      <c r="X2" s="137" t="s">
        <v>192</v>
      </c>
      <c r="Y2" s="137"/>
      <c r="Z2" s="126" t="s">
        <v>193</v>
      </c>
      <c r="AA2" s="126"/>
    </row>
    <row r="3" customFormat="false" ht="14.25" hidden="false" customHeight="false" outlineLevel="0" collapsed="false">
      <c r="A3" s="127"/>
      <c r="B3" s="128" t="n">
        <v>0.7</v>
      </c>
      <c r="C3" s="129" t="n">
        <v>1</v>
      </c>
      <c r="D3" s="128" t="n">
        <v>0.7</v>
      </c>
      <c r="E3" s="129" t="n">
        <v>1</v>
      </c>
      <c r="F3" s="128" t="n">
        <v>0.7</v>
      </c>
      <c r="G3" s="129" t="n">
        <v>1</v>
      </c>
      <c r="H3" s="128" t="n">
        <v>0.7</v>
      </c>
      <c r="I3" s="129" t="n">
        <v>1</v>
      </c>
      <c r="J3" s="128" t="n">
        <v>0.7</v>
      </c>
      <c r="K3" s="129" t="n">
        <v>1</v>
      </c>
      <c r="L3" s="128" t="n">
        <v>0.7</v>
      </c>
      <c r="M3" s="129" t="n">
        <v>1</v>
      </c>
      <c r="N3" s="128" t="n">
        <v>0.7</v>
      </c>
      <c r="O3" s="129" t="n">
        <v>1</v>
      </c>
      <c r="P3" s="128" t="n">
        <v>0.7</v>
      </c>
      <c r="Q3" s="129" t="n">
        <v>1</v>
      </c>
      <c r="R3" s="128" t="n">
        <v>0.7</v>
      </c>
      <c r="S3" s="129" t="n">
        <v>1</v>
      </c>
      <c r="T3" s="128" t="n">
        <v>0.7</v>
      </c>
      <c r="U3" s="129" t="n">
        <v>1</v>
      </c>
      <c r="V3" s="128" t="n">
        <v>0.7</v>
      </c>
      <c r="W3" s="129" t="n">
        <v>1</v>
      </c>
      <c r="X3" s="128" t="n">
        <v>0.7</v>
      </c>
      <c r="Y3" s="129" t="n">
        <v>1</v>
      </c>
      <c r="Z3" s="128" t="n">
        <v>0.7</v>
      </c>
      <c r="AA3" s="129" t="n">
        <v>1</v>
      </c>
    </row>
    <row r="4" customFormat="false" ht="14.25" hidden="false" customHeight="false" outlineLevel="0" collapsed="false">
      <c r="A4" s="130" t="s">
        <v>144</v>
      </c>
      <c r="B4" s="131" t="n">
        <v>0</v>
      </c>
      <c r="C4" s="131" t="n">
        <v>0</v>
      </c>
      <c r="D4" s="131" t="n">
        <v>0</v>
      </c>
      <c r="E4" s="131" t="n">
        <v>0</v>
      </c>
      <c r="F4" s="131" t="n">
        <v>0</v>
      </c>
      <c r="G4" s="131" t="n">
        <v>0</v>
      </c>
      <c r="H4" s="131" t="n">
        <v>0</v>
      </c>
      <c r="I4" s="131" t="n">
        <v>0</v>
      </c>
      <c r="J4" s="131" t="n">
        <v>0</v>
      </c>
      <c r="K4" s="131" t="n">
        <v>0</v>
      </c>
      <c r="L4" s="131" t="n">
        <v>0</v>
      </c>
      <c r="M4" s="131" t="n">
        <v>0</v>
      </c>
      <c r="N4" s="131" t="n">
        <v>0</v>
      </c>
      <c r="O4" s="131" t="n">
        <v>0</v>
      </c>
      <c r="P4" s="131" t="n">
        <v>0</v>
      </c>
      <c r="Q4" s="131" t="n">
        <v>0</v>
      </c>
      <c r="R4" s="131" t="n">
        <v>0</v>
      </c>
      <c r="S4" s="131" t="n">
        <v>0</v>
      </c>
      <c r="T4" s="131" t="n">
        <v>0</v>
      </c>
      <c r="U4" s="131" t="n">
        <v>0</v>
      </c>
      <c r="V4" s="131" t="n">
        <v>0</v>
      </c>
      <c r="W4" s="131" t="n">
        <v>0</v>
      </c>
      <c r="X4" s="131" t="n">
        <v>0</v>
      </c>
      <c r="Y4" s="131" t="n">
        <v>0</v>
      </c>
      <c r="Z4" s="131" t="n">
        <f aca="false">B4+D4+F4+H4+J4+L4+N4+P4+R4+V4+X4+T4</f>
        <v>0</v>
      </c>
      <c r="AA4" s="131" t="n">
        <f aca="false">C4+E4+G4+I4+K4+M4+O4+Q4+S4+W4+Y4+U4</f>
        <v>0</v>
      </c>
    </row>
    <row r="5" customFormat="false" ht="14.25" hidden="false" customHeight="false" outlineLevel="0" collapsed="false">
      <c r="A5" s="132" t="s">
        <v>145</v>
      </c>
      <c r="B5" s="133" t="n">
        <f aca="false">B4</f>
        <v>0</v>
      </c>
      <c r="C5" s="133" t="n">
        <f aca="false">C4</f>
        <v>0</v>
      </c>
      <c r="D5" s="133" t="n">
        <f aca="false">D4</f>
        <v>0</v>
      </c>
      <c r="E5" s="133" t="n">
        <f aca="false">E4</f>
        <v>0</v>
      </c>
      <c r="F5" s="133" t="n">
        <f aca="false">F4</f>
        <v>0</v>
      </c>
      <c r="G5" s="133" t="n">
        <f aca="false">G4</f>
        <v>0</v>
      </c>
      <c r="H5" s="133" t="n">
        <f aca="false">H4</f>
        <v>0</v>
      </c>
      <c r="I5" s="133" t="n">
        <f aca="false">I4</f>
        <v>0</v>
      </c>
      <c r="J5" s="133" t="n">
        <f aca="false">J4</f>
        <v>0</v>
      </c>
      <c r="K5" s="133" t="n">
        <f aca="false">K4</f>
        <v>0</v>
      </c>
      <c r="L5" s="133" t="n">
        <f aca="false">L4</f>
        <v>0</v>
      </c>
      <c r="M5" s="133" t="n">
        <f aca="false">M4</f>
        <v>0</v>
      </c>
      <c r="N5" s="133" t="n">
        <f aca="false">N4</f>
        <v>0</v>
      </c>
      <c r="O5" s="133" t="n">
        <f aca="false">O4</f>
        <v>0</v>
      </c>
      <c r="P5" s="133" t="n">
        <f aca="false">P4</f>
        <v>0</v>
      </c>
      <c r="Q5" s="133" t="n">
        <f aca="false">Q4</f>
        <v>0</v>
      </c>
      <c r="R5" s="133" t="n">
        <f aca="false">R4</f>
        <v>0</v>
      </c>
      <c r="S5" s="133" t="n">
        <f aca="false">S4</f>
        <v>0</v>
      </c>
      <c r="T5" s="133" t="n">
        <f aca="false">T4</f>
        <v>0</v>
      </c>
      <c r="U5" s="133" t="n">
        <f aca="false">U4</f>
        <v>0</v>
      </c>
      <c r="V5" s="133" t="n">
        <f aca="false">V4</f>
        <v>0</v>
      </c>
      <c r="W5" s="133" t="n">
        <f aca="false">W4</f>
        <v>0</v>
      </c>
      <c r="X5" s="133" t="n">
        <f aca="false">X4</f>
        <v>0</v>
      </c>
      <c r="Y5" s="133" t="n">
        <f aca="false">Y4</f>
        <v>0</v>
      </c>
      <c r="Z5" s="133" t="n">
        <f aca="false">B5+D5+F5+H5+J5+L5+N5+P5+R5+V5+X5+T5</f>
        <v>0</v>
      </c>
      <c r="AA5" s="133" t="n">
        <f aca="false">C5+E5+G5+I5+K5+M5+O5+Q5+S5+W5+Y5+U5</f>
        <v>0</v>
      </c>
    </row>
    <row r="6" customFormat="false" ht="14.25" hidden="false" customHeight="false" outlineLevel="0" collapsed="false">
      <c r="A6" s="130" t="s">
        <v>146</v>
      </c>
      <c r="B6" s="131" t="n">
        <v>0</v>
      </c>
      <c r="C6" s="131" t="n">
        <v>0</v>
      </c>
      <c r="D6" s="131" t="n">
        <v>0.25</v>
      </c>
      <c r="E6" s="131" t="n">
        <v>0</v>
      </c>
      <c r="F6" s="131" t="n">
        <v>0</v>
      </c>
      <c r="G6" s="131" t="n">
        <v>0</v>
      </c>
      <c r="H6" s="131" t="n">
        <v>0</v>
      </c>
      <c r="I6" s="131" t="n">
        <v>0</v>
      </c>
      <c r="J6" s="131" t="n">
        <v>0.125</v>
      </c>
      <c r="K6" s="131" t="n">
        <v>0</v>
      </c>
      <c r="L6" s="131" t="n">
        <v>0.25</v>
      </c>
      <c r="M6" s="131" t="n">
        <v>0</v>
      </c>
      <c r="N6" s="131" t="n">
        <v>0</v>
      </c>
      <c r="O6" s="131" t="n">
        <v>0</v>
      </c>
      <c r="P6" s="131" t="n">
        <v>0</v>
      </c>
      <c r="Q6" s="131" t="n">
        <v>0</v>
      </c>
      <c r="R6" s="131" t="n">
        <v>0.25</v>
      </c>
      <c r="S6" s="131" t="n">
        <v>0</v>
      </c>
      <c r="T6" s="131" t="n">
        <v>0.541666666666667</v>
      </c>
      <c r="U6" s="131" t="n">
        <v>1.14583333333333</v>
      </c>
      <c r="V6" s="131" t="n">
        <v>0</v>
      </c>
      <c r="W6" s="131" t="n">
        <v>0</v>
      </c>
      <c r="X6" s="131" t="n">
        <v>0</v>
      </c>
      <c r="Y6" s="131" t="n">
        <v>0</v>
      </c>
      <c r="Z6" s="131" t="n">
        <f aca="false">B6+D6+F6+H6+J6+L6+N6+P6+R6+V6+X6+T6</f>
        <v>1.41666666666667</v>
      </c>
      <c r="AA6" s="131" t="n">
        <f aca="false">C6+E6+G6+I6+K6+M6+O6+Q6+S6+W6+Y6+U6</f>
        <v>1.14583333333333</v>
      </c>
    </row>
    <row r="7" customFormat="false" ht="14.25" hidden="false" customHeight="false" outlineLevel="0" collapsed="false">
      <c r="A7" s="130" t="s">
        <v>147</v>
      </c>
      <c r="B7" s="131" t="n">
        <v>0</v>
      </c>
      <c r="C7" s="131" t="n">
        <v>0</v>
      </c>
      <c r="D7" s="131" t="n">
        <v>0.25</v>
      </c>
      <c r="E7" s="131" t="n">
        <v>0</v>
      </c>
      <c r="F7" s="131" t="n">
        <v>0</v>
      </c>
      <c r="G7" s="131" t="n">
        <v>0</v>
      </c>
      <c r="H7" s="131" t="n">
        <v>0</v>
      </c>
      <c r="I7" s="131" t="n">
        <v>0</v>
      </c>
      <c r="J7" s="131" t="n">
        <v>0.125</v>
      </c>
      <c r="K7" s="131" t="n">
        <v>0</v>
      </c>
      <c r="L7" s="131" t="n">
        <v>0.25</v>
      </c>
      <c r="M7" s="131" t="n">
        <v>0</v>
      </c>
      <c r="N7" s="131" t="n">
        <v>0</v>
      </c>
      <c r="O7" s="131" t="n">
        <v>0</v>
      </c>
      <c r="P7" s="131" t="n">
        <v>0</v>
      </c>
      <c r="Q7" s="131" t="n">
        <v>0</v>
      </c>
      <c r="R7" s="131" t="n">
        <v>0.25</v>
      </c>
      <c r="S7" s="131" t="n">
        <v>0</v>
      </c>
      <c r="T7" s="131" t="n">
        <v>0.541666666666667</v>
      </c>
      <c r="U7" s="131" t="n">
        <v>1.14583333333333</v>
      </c>
      <c r="V7" s="131" t="n">
        <v>0</v>
      </c>
      <c r="W7" s="131" t="n">
        <v>0</v>
      </c>
      <c r="X7" s="131" t="n">
        <v>0</v>
      </c>
      <c r="Y7" s="131" t="n">
        <v>0</v>
      </c>
      <c r="Z7" s="131" t="n">
        <f aca="false">B7+D7+F7+H7+J7+L7+N7+P7+R7+V7+X7+T7</f>
        <v>1.41666666666667</v>
      </c>
      <c r="AA7" s="131" t="n">
        <f aca="false">C7+E7+G7+I7+K7+M7+O7+Q7+S7+W7+Y7+U7</f>
        <v>1.14583333333333</v>
      </c>
    </row>
    <row r="8" customFormat="false" ht="14.25" hidden="false" customHeight="false" outlineLevel="0" collapsed="false">
      <c r="A8" s="130" t="s">
        <v>148</v>
      </c>
      <c r="B8" s="131" t="n">
        <v>0</v>
      </c>
      <c r="C8" s="131" t="n">
        <v>0</v>
      </c>
      <c r="D8" s="131" t="n">
        <v>0</v>
      </c>
      <c r="E8" s="131" t="n">
        <v>0</v>
      </c>
      <c r="F8" s="131" t="n">
        <v>0</v>
      </c>
      <c r="G8" s="131" t="n">
        <v>0</v>
      </c>
      <c r="H8" s="131" t="n">
        <v>0</v>
      </c>
      <c r="I8" s="131" t="n">
        <v>0</v>
      </c>
      <c r="J8" s="131" t="n">
        <v>0</v>
      </c>
      <c r="K8" s="131" t="n">
        <v>0</v>
      </c>
      <c r="L8" s="131" t="n">
        <v>0.25</v>
      </c>
      <c r="M8" s="131" t="n">
        <v>0</v>
      </c>
      <c r="N8" s="131" t="n">
        <v>0</v>
      </c>
      <c r="O8" s="131" t="n">
        <v>0</v>
      </c>
      <c r="P8" s="131" t="n">
        <v>0</v>
      </c>
      <c r="Q8" s="131" t="n">
        <v>0</v>
      </c>
      <c r="R8" s="131" t="n">
        <v>0.25</v>
      </c>
      <c r="S8" s="131" t="n">
        <v>0</v>
      </c>
      <c r="T8" s="131" t="n">
        <v>0.541666666666667</v>
      </c>
      <c r="U8" s="131" t="n">
        <v>1.14583333333333</v>
      </c>
      <c r="V8" s="131" t="n">
        <v>0</v>
      </c>
      <c r="W8" s="131" t="n">
        <v>0</v>
      </c>
      <c r="X8" s="131" t="n">
        <v>0</v>
      </c>
      <c r="Y8" s="131" t="n">
        <v>0</v>
      </c>
      <c r="Z8" s="131" t="n">
        <f aca="false">B8+D8+F8+H8+J8+L8+N8+P8+R8+V8+X8+T8</f>
        <v>1.04166666666667</v>
      </c>
      <c r="AA8" s="131" t="n">
        <f aca="false">C8+E8+G8+I8+K8+M8+O8+Q8+S8+W8+Y8+U8</f>
        <v>1.14583333333333</v>
      </c>
    </row>
    <row r="9" customFormat="false" ht="14.25" hidden="false" customHeight="false" outlineLevel="0" collapsed="false">
      <c r="A9" s="132" t="s">
        <v>149</v>
      </c>
      <c r="B9" s="133" t="n">
        <f aca="false">SUM(B6:B8)</f>
        <v>0</v>
      </c>
      <c r="C9" s="133" t="n">
        <f aca="false">SUM(C6:C8)</f>
        <v>0</v>
      </c>
      <c r="D9" s="133" t="n">
        <f aca="false">SUM(D6:D8)</f>
        <v>0.5</v>
      </c>
      <c r="E9" s="133" t="n">
        <f aca="false">SUM(E6:E8)</f>
        <v>0</v>
      </c>
      <c r="F9" s="133" t="n">
        <f aca="false">SUM(F6:F8)</f>
        <v>0</v>
      </c>
      <c r="G9" s="133" t="n">
        <f aca="false">SUM(G6:G8)</f>
        <v>0</v>
      </c>
      <c r="H9" s="133" t="n">
        <f aca="false">SUM(H6:H8)</f>
        <v>0</v>
      </c>
      <c r="I9" s="133" t="n">
        <f aca="false">SUM(I6:I8)</f>
        <v>0</v>
      </c>
      <c r="J9" s="133" t="n">
        <f aca="false">SUM(J6:J8)</f>
        <v>0.25</v>
      </c>
      <c r="K9" s="133" t="n">
        <f aca="false">SUM(K6:K8)</f>
        <v>0</v>
      </c>
      <c r="L9" s="133" t="n">
        <f aca="false">SUM(L6:L8)</f>
        <v>0.75</v>
      </c>
      <c r="M9" s="133" t="n">
        <f aca="false">SUM(M6:M8)</f>
        <v>0</v>
      </c>
      <c r="N9" s="133" t="n">
        <f aca="false">SUM(N6:N8)</f>
        <v>0</v>
      </c>
      <c r="O9" s="133" t="n">
        <f aca="false">SUM(O6:O8)</f>
        <v>0</v>
      </c>
      <c r="P9" s="133" t="n">
        <f aca="false">SUM(P6:P8)</f>
        <v>0</v>
      </c>
      <c r="Q9" s="133" t="n">
        <f aca="false">SUM(Q6:Q8)</f>
        <v>0</v>
      </c>
      <c r="R9" s="133" t="n">
        <f aca="false">SUM(R6:R8)</f>
        <v>0.75</v>
      </c>
      <c r="S9" s="133" t="n">
        <f aca="false">SUM(S6:S8)</f>
        <v>0</v>
      </c>
      <c r="T9" s="133" t="n">
        <f aca="false">SUM(T6:T8)</f>
        <v>1.625</v>
      </c>
      <c r="U9" s="133" t="n">
        <f aca="false">SUM(U6:U8)</f>
        <v>3.4375</v>
      </c>
      <c r="V9" s="133" t="n">
        <f aca="false">SUM(V6:V8)</f>
        <v>0</v>
      </c>
      <c r="W9" s="133" t="n">
        <f aca="false">SUM(W6:W8)</f>
        <v>0</v>
      </c>
      <c r="X9" s="133" t="n">
        <f aca="false">SUM(X6:X8)</f>
        <v>0</v>
      </c>
      <c r="Y9" s="133" t="n">
        <f aca="false">SUM(Y6:Y8)</f>
        <v>0</v>
      </c>
      <c r="Z9" s="133" t="n">
        <f aca="false">SUM(Z6:Z8)</f>
        <v>3.875</v>
      </c>
      <c r="AA9" s="133" t="n">
        <f aca="false">SUM(AA6:AA8)</f>
        <v>3.4375</v>
      </c>
    </row>
    <row r="10" customFormat="false" ht="14.25" hidden="false" customHeight="false" outlineLevel="0" collapsed="false">
      <c r="A10" s="130" t="s">
        <v>150</v>
      </c>
      <c r="B10" s="131" t="n">
        <v>0</v>
      </c>
      <c r="C10" s="131" t="n">
        <v>0</v>
      </c>
      <c r="D10" s="131" t="n">
        <v>0.25</v>
      </c>
      <c r="E10" s="131" t="n">
        <v>0</v>
      </c>
      <c r="F10" s="131" t="n">
        <v>0</v>
      </c>
      <c r="G10" s="131" t="n">
        <v>0</v>
      </c>
      <c r="H10" s="131" t="n">
        <v>0</v>
      </c>
      <c r="I10" s="131" t="n">
        <v>0</v>
      </c>
      <c r="J10" s="131" t="n">
        <v>0.125</v>
      </c>
      <c r="K10" s="131" t="n">
        <v>0</v>
      </c>
      <c r="L10" s="131" t="n">
        <v>0.25</v>
      </c>
      <c r="M10" s="131" t="n">
        <v>0</v>
      </c>
      <c r="N10" s="131" t="n">
        <v>0</v>
      </c>
      <c r="O10" s="131" t="n">
        <v>0</v>
      </c>
      <c r="P10" s="131" t="n">
        <v>0</v>
      </c>
      <c r="Q10" s="131" t="n">
        <v>0</v>
      </c>
      <c r="R10" s="131" t="n">
        <v>0.25</v>
      </c>
      <c r="S10" s="131" t="n">
        <v>0</v>
      </c>
      <c r="T10" s="131" t="n">
        <v>0.541666666666667</v>
      </c>
      <c r="U10" s="131" t="n">
        <v>1.14583333333333</v>
      </c>
      <c r="V10" s="131" t="n">
        <v>0</v>
      </c>
      <c r="W10" s="131" t="n">
        <v>0</v>
      </c>
      <c r="X10" s="131" t="n">
        <v>0</v>
      </c>
      <c r="Y10" s="131" t="n">
        <v>0</v>
      </c>
      <c r="Z10" s="131" t="n">
        <f aca="false">B10+D10+F10+H10+J10+L10+N10+P10+R10+V10+X10+T10</f>
        <v>1.41666666666667</v>
      </c>
      <c r="AA10" s="131" t="n">
        <f aca="false">C10+E10+G10+I10+K10+M10+O10+Q10+S10+W10+Y10+U10</f>
        <v>1.14583333333333</v>
      </c>
    </row>
    <row r="11" customFormat="false" ht="14.25" hidden="false" customHeight="false" outlineLevel="0" collapsed="false">
      <c r="A11" s="130" t="s">
        <v>151</v>
      </c>
      <c r="B11" s="131" t="n">
        <v>0</v>
      </c>
      <c r="C11" s="131" t="n">
        <v>0</v>
      </c>
      <c r="D11" s="131" t="n">
        <v>0</v>
      </c>
      <c r="E11" s="131" t="n">
        <v>0</v>
      </c>
      <c r="F11" s="131" t="n">
        <v>0</v>
      </c>
      <c r="G11" s="131" t="n">
        <v>0</v>
      </c>
      <c r="H11" s="131" t="n">
        <v>0</v>
      </c>
      <c r="I11" s="131" t="n">
        <v>0</v>
      </c>
      <c r="J11" s="131" t="n">
        <v>0</v>
      </c>
      <c r="K11" s="131" t="n">
        <v>0</v>
      </c>
      <c r="L11" s="131" t="n">
        <v>0.25</v>
      </c>
      <c r="M11" s="131" t="n">
        <v>0</v>
      </c>
      <c r="N11" s="131" t="n">
        <v>0</v>
      </c>
      <c r="O11" s="131" t="n">
        <v>0</v>
      </c>
      <c r="P11" s="131" t="n">
        <v>0</v>
      </c>
      <c r="Q11" s="131" t="n">
        <v>0</v>
      </c>
      <c r="R11" s="131" t="n">
        <v>0.25</v>
      </c>
      <c r="S11" s="131" t="n">
        <v>0</v>
      </c>
      <c r="T11" s="131" t="n">
        <v>0.541666666666667</v>
      </c>
      <c r="U11" s="131" t="n">
        <v>1.14583333333333</v>
      </c>
      <c r="V11" s="131" t="n">
        <v>0</v>
      </c>
      <c r="W11" s="131" t="n">
        <v>0</v>
      </c>
      <c r="X11" s="131" t="n">
        <v>0</v>
      </c>
      <c r="Y11" s="131" t="n">
        <v>0</v>
      </c>
      <c r="Z11" s="131" t="n">
        <f aca="false">B11+D11+F11+H11+J11+L11+N11+P11+R11+V11+X11+T11</f>
        <v>1.04166666666667</v>
      </c>
      <c r="AA11" s="131" t="n">
        <f aca="false">C11+E11+G11+I11+K11+M11+O11+Q11+S11+W11+Y11+U11</f>
        <v>1.14583333333333</v>
      </c>
    </row>
    <row r="12" customFormat="false" ht="14.25" hidden="false" customHeight="false" outlineLevel="0" collapsed="false">
      <c r="A12" s="135" t="s">
        <v>152</v>
      </c>
      <c r="B12" s="133" t="n">
        <f aca="false">SUM(B10:B11)</f>
        <v>0</v>
      </c>
      <c r="C12" s="133" t="n">
        <f aca="false">SUM(C10:C11)</f>
        <v>0</v>
      </c>
      <c r="D12" s="133" t="n">
        <f aca="false">SUM(D10:D11)</f>
        <v>0.25</v>
      </c>
      <c r="E12" s="133" t="n">
        <f aca="false">SUM(E10:E11)</f>
        <v>0</v>
      </c>
      <c r="F12" s="133" t="n">
        <f aca="false">SUM(F10:F11)</f>
        <v>0</v>
      </c>
      <c r="G12" s="133" t="n">
        <f aca="false">SUM(G10:G11)</f>
        <v>0</v>
      </c>
      <c r="H12" s="133" t="n">
        <f aca="false">SUM(H10:H11)</f>
        <v>0</v>
      </c>
      <c r="I12" s="133" t="n">
        <f aca="false">SUM(I10:I11)</f>
        <v>0</v>
      </c>
      <c r="J12" s="133" t="n">
        <f aca="false">SUM(J10:J11)</f>
        <v>0.125</v>
      </c>
      <c r="K12" s="133" t="n">
        <f aca="false">SUM(K10:K11)</f>
        <v>0</v>
      </c>
      <c r="L12" s="133" t="n">
        <f aca="false">SUM(L10:L11)</f>
        <v>0.5</v>
      </c>
      <c r="M12" s="133" t="n">
        <f aca="false">SUM(M10:M11)</f>
        <v>0</v>
      </c>
      <c r="N12" s="133" t="n">
        <f aca="false">SUM(N10:N11)</f>
        <v>0</v>
      </c>
      <c r="O12" s="133" t="n">
        <f aca="false">SUM(O10:O11)</f>
        <v>0</v>
      </c>
      <c r="P12" s="133" t="n">
        <f aca="false">SUM(P10:P11)</f>
        <v>0</v>
      </c>
      <c r="Q12" s="133" t="n">
        <f aca="false">SUM(Q10:Q11)</f>
        <v>0</v>
      </c>
      <c r="R12" s="133" t="n">
        <f aca="false">SUM(R10:R11)</f>
        <v>0.5</v>
      </c>
      <c r="S12" s="133" t="n">
        <f aca="false">SUM(S10:S11)</f>
        <v>0</v>
      </c>
      <c r="T12" s="133" t="n">
        <f aca="false">SUM(T10:T11)</f>
        <v>1.08333333333333</v>
      </c>
      <c r="U12" s="133" t="n">
        <f aca="false">SUM(U10:U11)</f>
        <v>2.29166666666667</v>
      </c>
      <c r="V12" s="133" t="n">
        <f aca="false">SUM(V10:V11)</f>
        <v>0</v>
      </c>
      <c r="W12" s="133" t="n">
        <f aca="false">SUM(W10:W11)</f>
        <v>0</v>
      </c>
      <c r="X12" s="133" t="n">
        <f aca="false">SUM(X10:X11)</f>
        <v>0</v>
      </c>
      <c r="Y12" s="133" t="n">
        <f aca="false">SUM(Y10:Y11)</f>
        <v>0</v>
      </c>
      <c r="Z12" s="133" t="n">
        <f aca="false">SUM(Z10:Z11)</f>
        <v>2.45833333333333</v>
      </c>
      <c r="AA12" s="133" t="n">
        <f aca="false">SUM(AA10:AA11)</f>
        <v>2.29166666666667</v>
      </c>
    </row>
    <row r="13" customFormat="false" ht="14.25" hidden="false" customHeight="false" outlineLevel="0" collapsed="false">
      <c r="A13" s="130" t="s">
        <v>153</v>
      </c>
      <c r="B13" s="131" t="n">
        <v>0</v>
      </c>
      <c r="C13" s="131" t="n">
        <v>0</v>
      </c>
      <c r="D13" s="131" t="n">
        <v>0</v>
      </c>
      <c r="E13" s="131" t="n">
        <v>0</v>
      </c>
      <c r="F13" s="131" t="n">
        <v>0</v>
      </c>
      <c r="G13" s="131" t="n">
        <v>0</v>
      </c>
      <c r="H13" s="131" t="n">
        <v>0</v>
      </c>
      <c r="I13" s="131" t="n">
        <v>0</v>
      </c>
      <c r="J13" s="131" t="n">
        <v>0</v>
      </c>
      <c r="K13" s="131" t="n">
        <v>0</v>
      </c>
      <c r="L13" s="131" t="n">
        <v>0</v>
      </c>
      <c r="M13" s="131" t="n">
        <v>0</v>
      </c>
      <c r="N13" s="131" t="n">
        <v>0</v>
      </c>
      <c r="O13" s="131" t="n">
        <v>0</v>
      </c>
      <c r="P13" s="131" t="n">
        <v>0</v>
      </c>
      <c r="Q13" s="131" t="n">
        <v>0</v>
      </c>
      <c r="R13" s="131" t="n">
        <v>0</v>
      </c>
      <c r="S13" s="131" t="n">
        <v>0</v>
      </c>
      <c r="T13" s="131" t="n">
        <v>0</v>
      </c>
      <c r="U13" s="131" t="n">
        <v>0</v>
      </c>
      <c r="V13" s="131" t="n">
        <v>0</v>
      </c>
      <c r="W13" s="131" t="n">
        <v>0</v>
      </c>
      <c r="X13" s="131" t="n">
        <v>0</v>
      </c>
      <c r="Y13" s="131" t="n">
        <v>0</v>
      </c>
      <c r="Z13" s="131" t="n">
        <f aca="false">B13+D13+F13+H13+J13+L13+N13+P13+R13+V13+X13+T13</f>
        <v>0</v>
      </c>
      <c r="AA13" s="131" t="n">
        <f aca="false">C13+E13+G13+I13+K13+M13+O13+Q13+S13+W13+Y13+U13</f>
        <v>0</v>
      </c>
    </row>
    <row r="14" customFormat="false" ht="14.25" hidden="false" customHeight="false" outlineLevel="0" collapsed="false">
      <c r="A14" s="135" t="s">
        <v>154</v>
      </c>
      <c r="B14" s="133" t="n">
        <f aca="false">SUM(B13)</f>
        <v>0</v>
      </c>
      <c r="C14" s="133" t="n">
        <f aca="false">SUM(C13)</f>
        <v>0</v>
      </c>
      <c r="D14" s="133" t="n">
        <f aca="false">SUM(D13)</f>
        <v>0</v>
      </c>
      <c r="E14" s="133" t="n">
        <f aca="false">SUM(E13)</f>
        <v>0</v>
      </c>
      <c r="F14" s="133" t="n">
        <f aca="false">SUM(F13)</f>
        <v>0</v>
      </c>
      <c r="G14" s="133" t="n">
        <f aca="false">SUM(G13)</f>
        <v>0</v>
      </c>
      <c r="H14" s="133" t="n">
        <f aca="false">SUM(H13)</f>
        <v>0</v>
      </c>
      <c r="I14" s="133" t="n">
        <f aca="false">SUM(I13)</f>
        <v>0</v>
      </c>
      <c r="J14" s="133" t="n">
        <f aca="false">SUM(J13)</f>
        <v>0</v>
      </c>
      <c r="K14" s="133" t="n">
        <f aca="false">SUM(K13)</f>
        <v>0</v>
      </c>
      <c r="L14" s="133" t="n">
        <f aca="false">SUM(L13)</f>
        <v>0</v>
      </c>
      <c r="M14" s="133" t="n">
        <f aca="false">SUM(M13)</f>
        <v>0</v>
      </c>
      <c r="N14" s="133" t="n">
        <f aca="false">SUM(N13)</f>
        <v>0</v>
      </c>
      <c r="O14" s="133" t="n">
        <f aca="false">SUM(O13)</f>
        <v>0</v>
      </c>
      <c r="P14" s="133" t="n">
        <f aca="false">SUM(P13)</f>
        <v>0</v>
      </c>
      <c r="Q14" s="133" t="n">
        <f aca="false">SUM(Q13)</f>
        <v>0</v>
      </c>
      <c r="R14" s="133" t="n">
        <f aca="false">SUM(R13)</f>
        <v>0</v>
      </c>
      <c r="S14" s="133" t="n">
        <f aca="false">SUM(S13)</f>
        <v>0</v>
      </c>
      <c r="T14" s="133" t="n">
        <f aca="false">SUM(T13)</f>
        <v>0</v>
      </c>
      <c r="U14" s="133" t="n">
        <f aca="false">SUM(U13)</f>
        <v>0</v>
      </c>
      <c r="V14" s="133" t="n">
        <f aca="false">SUM(V13)</f>
        <v>0</v>
      </c>
      <c r="W14" s="133" t="n">
        <f aca="false">SUM(W13)</f>
        <v>0</v>
      </c>
      <c r="X14" s="133" t="n">
        <f aca="false">SUM(X13)</f>
        <v>0</v>
      </c>
      <c r="Y14" s="133" t="n">
        <f aca="false">SUM(Y13)</f>
        <v>0</v>
      </c>
      <c r="Z14" s="133" t="n">
        <f aca="false">SUM(Z13)</f>
        <v>0</v>
      </c>
      <c r="AA14" s="133" t="n">
        <f aca="false">SUM(AA13)</f>
        <v>0</v>
      </c>
    </row>
    <row r="16" customFormat="false" ht="14.25" hidden="false" customHeight="false" outlineLevel="0" collapsed="false">
      <c r="V16" s="138"/>
    </row>
    <row r="17" customFormat="false" ht="14.25" hidden="false" customHeight="false" outlineLevel="0" collapsed="false">
      <c r="W17" s="139"/>
    </row>
  </sheetData>
  <autoFilter ref="B3:Z11"/>
  <mergeCells count="14">
    <mergeCell ref="A1:AA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7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1" ySplit="3" topLeftCell="B4" activePane="bottomRight" state="frozen"/>
      <selection pane="topLeft" activeCell="A1" activeCellId="0" sqref="A1"/>
      <selection pane="topRight" activeCell="B1" activeCellId="0" sqref="B1"/>
      <selection pane="bottomLeft" activeCell="A4" activeCellId="0" sqref="A4"/>
      <selection pane="bottomRight" activeCell="W22" activeCellId="0" sqref="W22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21" width="28"/>
    <col collapsed="false" customWidth="true" hidden="false" outlineLevel="0" max="3" min="2" style="121" width="9.56"/>
    <col collapsed="false" customWidth="true" hidden="false" outlineLevel="0" max="4" min="4" style="121" width="10.11"/>
    <col collapsed="false" customWidth="true" hidden="false" outlineLevel="0" max="5" min="5" style="121" width="9.56"/>
    <col collapsed="false" customWidth="true" hidden="false" outlineLevel="0" max="9" min="6" style="121" width="9.67"/>
    <col collapsed="false" customWidth="true" hidden="false" outlineLevel="0" max="10" min="10" style="121" width="10.33"/>
    <col collapsed="false" customWidth="true" hidden="false" outlineLevel="0" max="11" min="11" style="121" width="9.67"/>
    <col collapsed="false" customWidth="true" hidden="false" outlineLevel="0" max="12" min="12" style="121" width="10.56"/>
    <col collapsed="false" customWidth="true" hidden="false" outlineLevel="0" max="13" min="13" style="121" width="9.67"/>
    <col collapsed="false" customWidth="true" hidden="true" outlineLevel="0" max="15" min="14" style="121" width="9.67"/>
    <col collapsed="false" customWidth="true" hidden="true" outlineLevel="0" max="17" min="16" style="121" width="9.56"/>
    <col collapsed="false" customWidth="true" hidden="true" outlineLevel="0" max="19" min="18" style="121" width="10.33"/>
    <col collapsed="false" customWidth="true" hidden="true" outlineLevel="0" max="21" min="20" style="121" width="9.33"/>
    <col collapsed="false" customWidth="true" hidden="true" outlineLevel="0" max="22" min="22" style="121" width="9.88"/>
    <col collapsed="false" customWidth="true" hidden="true" outlineLevel="0" max="23" min="23" style="121" width="10"/>
    <col collapsed="false" customWidth="true" hidden="true" outlineLevel="0" max="24" min="24" style="121" width="9.33"/>
    <col collapsed="false" customWidth="true" hidden="true" outlineLevel="0" max="25" min="25" style="121" width="9.56"/>
    <col collapsed="false" customWidth="true" hidden="false" outlineLevel="0" max="26" min="26" style="121" width="9.67"/>
    <col collapsed="false" customWidth="true" hidden="false" outlineLevel="0" max="27" min="27" style="121" width="9.11"/>
    <col collapsed="false" customWidth="false" hidden="false" outlineLevel="0" max="16384" min="28" style="121" width="8.88"/>
  </cols>
  <sheetData>
    <row r="1" customFormat="false" ht="26.25" hidden="false" customHeight="true" outlineLevel="0" collapsed="false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</row>
    <row r="2" customFormat="false" ht="14.25" hidden="false" customHeight="false" outlineLevel="0" collapsed="false">
      <c r="A2" s="123"/>
      <c r="B2" s="126" t="s">
        <v>194</v>
      </c>
      <c r="C2" s="126"/>
      <c r="D2" s="137" t="s">
        <v>195</v>
      </c>
      <c r="E2" s="137"/>
      <c r="F2" s="137" t="s">
        <v>196</v>
      </c>
      <c r="G2" s="137"/>
      <c r="H2" s="126" t="s">
        <v>197</v>
      </c>
      <c r="I2" s="126"/>
      <c r="J2" s="137" t="s">
        <v>198</v>
      </c>
      <c r="K2" s="137"/>
      <c r="L2" s="137" t="s">
        <v>199</v>
      </c>
      <c r="M2" s="137"/>
      <c r="N2" s="137" t="s">
        <v>200</v>
      </c>
      <c r="O2" s="137"/>
      <c r="P2" s="137" t="s">
        <v>201</v>
      </c>
      <c r="Q2" s="137"/>
      <c r="R2" s="137" t="s">
        <v>202</v>
      </c>
      <c r="S2" s="137"/>
      <c r="T2" s="137" t="s">
        <v>203</v>
      </c>
      <c r="U2" s="137"/>
      <c r="V2" s="137" t="s">
        <v>204</v>
      </c>
      <c r="W2" s="137"/>
      <c r="X2" s="137" t="s">
        <v>205</v>
      </c>
      <c r="Y2" s="137"/>
      <c r="Z2" s="126" t="s">
        <v>206</v>
      </c>
      <c r="AA2" s="126"/>
    </row>
    <row r="3" customFormat="false" ht="14.25" hidden="false" customHeight="false" outlineLevel="0" collapsed="false">
      <c r="A3" s="127"/>
      <c r="B3" s="128" t="n">
        <v>0.7</v>
      </c>
      <c r="C3" s="129" t="n">
        <v>1</v>
      </c>
      <c r="D3" s="128" t="n">
        <v>0.7</v>
      </c>
      <c r="E3" s="129" t="n">
        <v>1</v>
      </c>
      <c r="F3" s="128" t="n">
        <v>0.7</v>
      </c>
      <c r="G3" s="129" t="n">
        <v>1</v>
      </c>
      <c r="H3" s="128" t="n">
        <v>0.7</v>
      </c>
      <c r="I3" s="129" t="n">
        <v>1</v>
      </c>
      <c r="J3" s="128" t="n">
        <v>0.7</v>
      </c>
      <c r="K3" s="129" t="n">
        <v>1</v>
      </c>
      <c r="L3" s="128" t="n">
        <v>0.7</v>
      </c>
      <c r="M3" s="129" t="n">
        <v>1</v>
      </c>
      <c r="N3" s="128" t="n">
        <v>0.7</v>
      </c>
      <c r="O3" s="129" t="n">
        <v>1</v>
      </c>
      <c r="P3" s="128" t="n">
        <v>0.7</v>
      </c>
      <c r="Q3" s="129" t="n">
        <v>1</v>
      </c>
      <c r="R3" s="128" t="n">
        <v>0.7</v>
      </c>
      <c r="S3" s="129" t="n">
        <v>1</v>
      </c>
      <c r="T3" s="128" t="n">
        <v>0.7</v>
      </c>
      <c r="U3" s="129" t="n">
        <v>1</v>
      </c>
      <c r="V3" s="128" t="n">
        <v>0.7</v>
      </c>
      <c r="W3" s="129" t="n">
        <v>1</v>
      </c>
      <c r="X3" s="128" t="n">
        <v>0.7</v>
      </c>
      <c r="Y3" s="129" t="n">
        <v>1</v>
      </c>
      <c r="Z3" s="128" t="n">
        <v>0.7</v>
      </c>
      <c r="AA3" s="129" t="n">
        <v>1</v>
      </c>
    </row>
    <row r="4" customFormat="false" ht="14.25" hidden="false" customHeight="false" outlineLevel="0" collapsed="false">
      <c r="A4" s="130" t="s">
        <v>144</v>
      </c>
      <c r="B4" s="131" t="n">
        <v>0</v>
      </c>
      <c r="C4" s="131" t="n">
        <v>0</v>
      </c>
      <c r="D4" s="131" t="n">
        <v>0</v>
      </c>
      <c r="E4" s="131" t="n">
        <v>0</v>
      </c>
      <c r="F4" s="131" t="n">
        <v>0</v>
      </c>
      <c r="G4" s="131" t="n">
        <v>0</v>
      </c>
      <c r="H4" s="131" t="n">
        <v>0</v>
      </c>
      <c r="I4" s="131" t="n">
        <v>0</v>
      </c>
      <c r="J4" s="131" t="n">
        <v>0</v>
      </c>
      <c r="K4" s="131" t="n">
        <v>0</v>
      </c>
      <c r="L4" s="131" t="n">
        <v>0</v>
      </c>
      <c r="M4" s="131" t="n">
        <v>0</v>
      </c>
      <c r="N4" s="131" t="n">
        <v>0</v>
      </c>
      <c r="O4" s="131" t="n">
        <v>0</v>
      </c>
      <c r="P4" s="131" t="n">
        <v>0</v>
      </c>
      <c r="Q4" s="131" t="n">
        <v>0</v>
      </c>
      <c r="R4" s="131" t="n">
        <v>0</v>
      </c>
      <c r="S4" s="131" t="n">
        <v>0</v>
      </c>
      <c r="T4" s="131" t="n">
        <v>0</v>
      </c>
      <c r="U4" s="131" t="n">
        <v>0</v>
      </c>
      <c r="V4" s="131" t="n">
        <v>0</v>
      </c>
      <c r="W4" s="131" t="n">
        <v>0</v>
      </c>
      <c r="X4" s="131" t="n">
        <v>0</v>
      </c>
      <c r="Y4" s="131" t="n">
        <v>0</v>
      </c>
      <c r="Z4" s="131" t="n">
        <f aca="false">B4+D4+F4+H4+J4+L4+N4+P4+R4+V4+X4+T4</f>
        <v>0</v>
      </c>
      <c r="AA4" s="131" t="n">
        <f aca="false">C4+E4+G4+I4+K4+M4+O4+Q4+S4+W4+Y4+U4</f>
        <v>0</v>
      </c>
    </row>
    <row r="5" customFormat="false" ht="14.25" hidden="false" customHeight="false" outlineLevel="0" collapsed="false">
      <c r="A5" s="132" t="s">
        <v>145</v>
      </c>
      <c r="B5" s="133" t="n">
        <f aca="false">B4</f>
        <v>0</v>
      </c>
      <c r="C5" s="133" t="n">
        <f aca="false">C4</f>
        <v>0</v>
      </c>
      <c r="D5" s="133" t="n">
        <f aca="false">D4</f>
        <v>0</v>
      </c>
      <c r="E5" s="133" t="n">
        <f aca="false">E4</f>
        <v>0</v>
      </c>
      <c r="F5" s="133" t="n">
        <f aca="false">F4</f>
        <v>0</v>
      </c>
      <c r="G5" s="133" t="n">
        <f aca="false">G4</f>
        <v>0</v>
      </c>
      <c r="H5" s="133" t="n">
        <f aca="false">H4</f>
        <v>0</v>
      </c>
      <c r="I5" s="133" t="n">
        <f aca="false">I4</f>
        <v>0</v>
      </c>
      <c r="J5" s="133" t="n">
        <f aca="false">J4</f>
        <v>0</v>
      </c>
      <c r="K5" s="133" t="n">
        <f aca="false">K4</f>
        <v>0</v>
      </c>
      <c r="L5" s="133" t="n">
        <f aca="false">L4</f>
        <v>0</v>
      </c>
      <c r="M5" s="133" t="n">
        <f aca="false">M4</f>
        <v>0</v>
      </c>
      <c r="N5" s="133" t="n">
        <f aca="false">N4</f>
        <v>0</v>
      </c>
      <c r="O5" s="133" t="n">
        <f aca="false">O4</f>
        <v>0</v>
      </c>
      <c r="P5" s="133" t="n">
        <f aca="false">P4</f>
        <v>0</v>
      </c>
      <c r="Q5" s="133" t="n">
        <f aca="false">Q4</f>
        <v>0</v>
      </c>
      <c r="R5" s="133" t="n">
        <f aca="false">R4</f>
        <v>0</v>
      </c>
      <c r="S5" s="133" t="n">
        <f aca="false">S4</f>
        <v>0</v>
      </c>
      <c r="T5" s="133" t="n">
        <f aca="false">T4</f>
        <v>0</v>
      </c>
      <c r="U5" s="133" t="n">
        <f aca="false">U4</f>
        <v>0</v>
      </c>
      <c r="V5" s="133" t="n">
        <f aca="false">V4</f>
        <v>0</v>
      </c>
      <c r="W5" s="133" t="n">
        <f aca="false">W4</f>
        <v>0</v>
      </c>
      <c r="X5" s="133" t="n">
        <f aca="false">X4</f>
        <v>0</v>
      </c>
      <c r="Y5" s="133" t="n">
        <f aca="false">Y4</f>
        <v>0</v>
      </c>
      <c r="Z5" s="133" t="n">
        <f aca="false">B5+D5+F5+H5+J5+L5+N5+P5+R5+V5+X5+T5</f>
        <v>0</v>
      </c>
      <c r="AA5" s="133" t="n">
        <f aca="false">C5+E5+G5+I5+K5+M5+O5+Q5+S5+W5+Y5+U5</f>
        <v>0</v>
      </c>
    </row>
    <row r="6" customFormat="false" ht="14.25" hidden="false" customHeight="false" outlineLevel="0" collapsed="false">
      <c r="A6" s="130" t="s">
        <v>146</v>
      </c>
      <c r="B6" s="131" t="n">
        <v>0</v>
      </c>
      <c r="C6" s="131" t="n">
        <v>0</v>
      </c>
      <c r="D6" s="131" t="n">
        <v>0</v>
      </c>
      <c r="E6" s="131" t="n">
        <v>0</v>
      </c>
      <c r="F6" s="131" t="n">
        <v>0</v>
      </c>
      <c r="G6" s="131" t="n">
        <v>0</v>
      </c>
      <c r="H6" s="131" t="n">
        <v>0.333333333333333</v>
      </c>
      <c r="I6" s="131" t="n">
        <v>0.333333333333333</v>
      </c>
      <c r="J6" s="131" t="n">
        <v>0</v>
      </c>
      <c r="K6" s="131" t="n">
        <v>0</v>
      </c>
      <c r="L6" s="131" t="n">
        <v>0</v>
      </c>
      <c r="M6" s="131" t="n">
        <v>0</v>
      </c>
      <c r="N6" s="131" t="n">
        <v>0</v>
      </c>
      <c r="O6" s="131" t="n">
        <v>0</v>
      </c>
      <c r="P6" s="131" t="n">
        <v>0</v>
      </c>
      <c r="Q6" s="131" t="n">
        <v>0</v>
      </c>
      <c r="R6" s="131" t="n">
        <v>0</v>
      </c>
      <c r="S6" s="131" t="n">
        <v>0</v>
      </c>
      <c r="T6" s="131" t="n">
        <v>0</v>
      </c>
      <c r="U6" s="131" t="n">
        <v>0</v>
      </c>
      <c r="V6" s="131" t="n">
        <v>0</v>
      </c>
      <c r="W6" s="131" t="n">
        <v>0</v>
      </c>
      <c r="X6" s="131" t="n">
        <v>0</v>
      </c>
      <c r="Y6" s="131" t="n">
        <v>0</v>
      </c>
      <c r="Z6" s="131" t="n">
        <f aca="false">B6+D6+F6+H6+J6+L6+N6+P6+R6+V6+X6+T6</f>
        <v>0.333333333333333</v>
      </c>
      <c r="AA6" s="131" t="n">
        <f aca="false">C6+E6+G6+I6+K6+M6+O6+Q6+S6+W6+Y6+U6</f>
        <v>0.333333333333333</v>
      </c>
    </row>
    <row r="7" customFormat="false" ht="14.25" hidden="false" customHeight="false" outlineLevel="0" collapsed="false">
      <c r="A7" s="130" t="s">
        <v>147</v>
      </c>
      <c r="B7" s="131" t="n">
        <v>0</v>
      </c>
      <c r="C7" s="131" t="n">
        <v>0</v>
      </c>
      <c r="D7" s="131" t="n">
        <v>0</v>
      </c>
      <c r="E7" s="131" t="n">
        <v>0</v>
      </c>
      <c r="F7" s="131" t="n">
        <v>0</v>
      </c>
      <c r="G7" s="131" t="n">
        <v>0</v>
      </c>
      <c r="H7" s="131" t="n">
        <v>0.333333333333333</v>
      </c>
      <c r="I7" s="131" t="n">
        <v>0.333333333333333</v>
      </c>
      <c r="J7" s="131" t="n">
        <v>0</v>
      </c>
      <c r="K7" s="131" t="n">
        <v>0</v>
      </c>
      <c r="L7" s="131" t="n">
        <v>0</v>
      </c>
      <c r="M7" s="131" t="n">
        <v>0</v>
      </c>
      <c r="N7" s="131" t="n">
        <v>0</v>
      </c>
      <c r="O7" s="131" t="n">
        <v>0</v>
      </c>
      <c r="P7" s="131" t="n">
        <v>0</v>
      </c>
      <c r="Q7" s="131" t="n">
        <v>0</v>
      </c>
      <c r="R7" s="131" t="n">
        <v>0</v>
      </c>
      <c r="S7" s="131" t="n">
        <v>0</v>
      </c>
      <c r="T7" s="131" t="n">
        <v>0</v>
      </c>
      <c r="U7" s="131" t="n">
        <v>0</v>
      </c>
      <c r="V7" s="131" t="n">
        <v>0</v>
      </c>
      <c r="W7" s="131" t="n">
        <v>0</v>
      </c>
      <c r="X7" s="131" t="n">
        <v>0</v>
      </c>
      <c r="Y7" s="131" t="n">
        <v>0</v>
      </c>
      <c r="Z7" s="131" t="n">
        <f aca="false">B7+D7+F7+H7+J7+L7+N7+P7+R7+V7+X7+T7</f>
        <v>0.333333333333333</v>
      </c>
      <c r="AA7" s="131" t="n">
        <f aca="false">C7+E7+G7+I7+K7+M7+O7+Q7+S7+W7+Y7+U7</f>
        <v>0.333333333333333</v>
      </c>
    </row>
    <row r="8" customFormat="false" ht="14.25" hidden="false" customHeight="false" outlineLevel="0" collapsed="false">
      <c r="A8" s="130" t="s">
        <v>148</v>
      </c>
      <c r="B8" s="131" t="n">
        <v>0</v>
      </c>
      <c r="C8" s="131" t="n">
        <v>0</v>
      </c>
      <c r="D8" s="131" t="n">
        <v>0</v>
      </c>
      <c r="E8" s="131" t="n">
        <v>0</v>
      </c>
      <c r="F8" s="131" t="n">
        <v>0</v>
      </c>
      <c r="G8" s="131" t="n">
        <v>0</v>
      </c>
      <c r="H8" s="131" t="n">
        <v>0</v>
      </c>
      <c r="I8" s="131" t="n">
        <v>0</v>
      </c>
      <c r="J8" s="131" t="n">
        <v>0</v>
      </c>
      <c r="K8" s="131" t="n">
        <v>0</v>
      </c>
      <c r="L8" s="131" t="n">
        <v>0</v>
      </c>
      <c r="M8" s="131" t="n">
        <v>0</v>
      </c>
      <c r="N8" s="131" t="n">
        <v>0</v>
      </c>
      <c r="O8" s="131" t="n">
        <v>0</v>
      </c>
      <c r="P8" s="131" t="n">
        <v>0</v>
      </c>
      <c r="Q8" s="131" t="n">
        <v>0</v>
      </c>
      <c r="R8" s="131" t="n">
        <v>0</v>
      </c>
      <c r="S8" s="131" t="n">
        <v>0</v>
      </c>
      <c r="T8" s="131" t="n">
        <v>0</v>
      </c>
      <c r="U8" s="131" t="n">
        <v>0</v>
      </c>
      <c r="V8" s="131" t="n">
        <v>0</v>
      </c>
      <c r="W8" s="131" t="n">
        <v>0</v>
      </c>
      <c r="X8" s="131" t="n">
        <v>0</v>
      </c>
      <c r="Y8" s="131" t="n">
        <v>0</v>
      </c>
      <c r="Z8" s="131" t="n">
        <f aca="false">B8+D8+F8+H8+J8+L8+N8+P8+R8+V8+X8+T8</f>
        <v>0</v>
      </c>
      <c r="AA8" s="131" t="n">
        <f aca="false">C8+E8+G8+I8+K8+M8+O8+Q8+S8+W8+Y8+U8</f>
        <v>0</v>
      </c>
    </row>
    <row r="9" customFormat="false" ht="14.25" hidden="false" customHeight="false" outlineLevel="0" collapsed="false">
      <c r="A9" s="132" t="s">
        <v>149</v>
      </c>
      <c r="B9" s="133" t="n">
        <f aca="false">SUM(B6:B8)</f>
        <v>0</v>
      </c>
      <c r="C9" s="133" t="n">
        <f aca="false">SUM(C6:C8)</f>
        <v>0</v>
      </c>
      <c r="D9" s="133" t="n">
        <f aca="false">SUM(D6:D8)</f>
        <v>0</v>
      </c>
      <c r="E9" s="133" t="n">
        <f aca="false">SUM(E6:E8)</f>
        <v>0</v>
      </c>
      <c r="F9" s="133" t="n">
        <f aca="false">SUM(F6:F8)</f>
        <v>0</v>
      </c>
      <c r="G9" s="133" t="n">
        <f aca="false">SUM(G6:G8)</f>
        <v>0</v>
      </c>
      <c r="H9" s="133" t="n">
        <f aca="false">SUM(H6:H8)</f>
        <v>0.666666666666667</v>
      </c>
      <c r="I9" s="133" t="n">
        <f aca="false">SUM(I6:I8)</f>
        <v>0.666666666666667</v>
      </c>
      <c r="J9" s="133" t="n">
        <f aca="false">SUM(J6:J8)</f>
        <v>0</v>
      </c>
      <c r="K9" s="133" t="n">
        <f aca="false">SUM(K6:K8)</f>
        <v>0</v>
      </c>
      <c r="L9" s="133" t="n">
        <f aca="false">SUM(L6:L8)</f>
        <v>0</v>
      </c>
      <c r="M9" s="133" t="n">
        <f aca="false">SUM(M6:M8)</f>
        <v>0</v>
      </c>
      <c r="N9" s="133" t="n">
        <f aca="false">SUM(N6:N8)</f>
        <v>0</v>
      </c>
      <c r="O9" s="133" t="n">
        <f aca="false">SUM(O6:O8)</f>
        <v>0</v>
      </c>
      <c r="P9" s="133" t="n">
        <f aca="false">SUM(P6:P8)</f>
        <v>0</v>
      </c>
      <c r="Q9" s="133" t="n">
        <f aca="false">SUM(Q6:Q8)</f>
        <v>0</v>
      </c>
      <c r="R9" s="133" t="n">
        <f aca="false">SUM(R6:R8)</f>
        <v>0</v>
      </c>
      <c r="S9" s="133" t="n">
        <f aca="false">SUM(S6:S8)</f>
        <v>0</v>
      </c>
      <c r="T9" s="133" t="n">
        <f aca="false">SUM(T6:T8)</f>
        <v>0</v>
      </c>
      <c r="U9" s="133" t="n">
        <f aca="false">SUM(U6:U8)</f>
        <v>0</v>
      </c>
      <c r="V9" s="133" t="n">
        <f aca="false">SUM(V6:V8)</f>
        <v>0</v>
      </c>
      <c r="W9" s="133" t="n">
        <f aca="false">SUM(W6:W8)</f>
        <v>0</v>
      </c>
      <c r="X9" s="133" t="n">
        <f aca="false">SUM(X6:X8)</f>
        <v>0</v>
      </c>
      <c r="Y9" s="133" t="n">
        <f aca="false">SUM(Y6:Y8)</f>
        <v>0</v>
      </c>
      <c r="Z9" s="133" t="n">
        <f aca="false">SUM(Z6:Z8)</f>
        <v>0.666666666666667</v>
      </c>
      <c r="AA9" s="133" t="n">
        <f aca="false">SUM(AA6:AA8)</f>
        <v>0.666666666666667</v>
      </c>
    </row>
    <row r="10" customFormat="false" ht="14.25" hidden="false" customHeight="false" outlineLevel="0" collapsed="false">
      <c r="A10" s="130" t="s">
        <v>150</v>
      </c>
      <c r="B10" s="131" t="n">
        <v>0</v>
      </c>
      <c r="C10" s="131" t="n">
        <v>0</v>
      </c>
      <c r="D10" s="131" t="n">
        <v>0</v>
      </c>
      <c r="E10" s="131" t="n">
        <v>0</v>
      </c>
      <c r="F10" s="131" t="n">
        <v>0</v>
      </c>
      <c r="G10" s="131" t="n">
        <v>0</v>
      </c>
      <c r="H10" s="131" t="n">
        <v>0.333333333333333</v>
      </c>
      <c r="I10" s="131" t="n">
        <v>0.333333333333333</v>
      </c>
      <c r="J10" s="131" t="n">
        <v>0</v>
      </c>
      <c r="K10" s="131" t="n">
        <v>0</v>
      </c>
      <c r="L10" s="131" t="n">
        <v>0</v>
      </c>
      <c r="M10" s="131" t="n">
        <v>0</v>
      </c>
      <c r="N10" s="131" t="n">
        <v>0</v>
      </c>
      <c r="O10" s="131" t="n">
        <v>0</v>
      </c>
      <c r="P10" s="131" t="n">
        <v>0</v>
      </c>
      <c r="Q10" s="131" t="n">
        <v>0</v>
      </c>
      <c r="R10" s="131" t="n">
        <v>0</v>
      </c>
      <c r="S10" s="131" t="n">
        <v>0</v>
      </c>
      <c r="T10" s="131" t="n">
        <v>0</v>
      </c>
      <c r="U10" s="131" t="n">
        <v>0</v>
      </c>
      <c r="V10" s="131" t="n">
        <v>0</v>
      </c>
      <c r="W10" s="131" t="n">
        <v>0</v>
      </c>
      <c r="X10" s="131" t="n">
        <v>0</v>
      </c>
      <c r="Y10" s="131" t="n">
        <v>0</v>
      </c>
      <c r="Z10" s="131" t="n">
        <f aca="false">B10+D10+F10+H10+J10+L10+N10+P10+R10+V10+X10+T10</f>
        <v>0.333333333333333</v>
      </c>
      <c r="AA10" s="131" t="n">
        <f aca="false">C10+E10+G10+I10+K10+M10+O10+Q10+S10+W10+Y10+U10</f>
        <v>0.333333333333333</v>
      </c>
    </row>
    <row r="11" customFormat="false" ht="14.25" hidden="false" customHeight="false" outlineLevel="0" collapsed="false">
      <c r="A11" s="130" t="s">
        <v>151</v>
      </c>
      <c r="B11" s="131" t="n">
        <v>0</v>
      </c>
      <c r="C11" s="131" t="n">
        <v>0</v>
      </c>
      <c r="D11" s="131" t="n">
        <v>0</v>
      </c>
      <c r="E11" s="131" t="n">
        <v>0</v>
      </c>
      <c r="F11" s="131" t="n">
        <v>0</v>
      </c>
      <c r="G11" s="131" t="n">
        <v>0</v>
      </c>
      <c r="H11" s="131" t="n">
        <v>0</v>
      </c>
      <c r="I11" s="131" t="n">
        <v>0</v>
      </c>
      <c r="J11" s="131" t="n">
        <v>0</v>
      </c>
      <c r="K11" s="131" t="n">
        <v>0</v>
      </c>
      <c r="L11" s="131" t="n">
        <v>0</v>
      </c>
      <c r="M11" s="131" t="n">
        <v>0</v>
      </c>
      <c r="N11" s="131" t="n">
        <v>0</v>
      </c>
      <c r="O11" s="131" t="n">
        <v>0</v>
      </c>
      <c r="P11" s="131" t="n">
        <v>0</v>
      </c>
      <c r="Q11" s="131" t="n">
        <v>0</v>
      </c>
      <c r="R11" s="131" t="n">
        <v>0</v>
      </c>
      <c r="S11" s="131" t="n">
        <v>0</v>
      </c>
      <c r="T11" s="131" t="n">
        <v>0</v>
      </c>
      <c r="U11" s="131" t="n">
        <v>0</v>
      </c>
      <c r="V11" s="131" t="n">
        <v>0</v>
      </c>
      <c r="W11" s="131" t="n">
        <v>0</v>
      </c>
      <c r="X11" s="131" t="n">
        <v>0</v>
      </c>
      <c r="Y11" s="131" t="n">
        <v>0</v>
      </c>
      <c r="Z11" s="131" t="n">
        <f aca="false">B11+D11+F11+H11+J11+L11+N11+P11+R11+V11+X11+T11</f>
        <v>0</v>
      </c>
      <c r="AA11" s="131" t="n">
        <f aca="false">C11+E11+G11+I11+K11+M11+O11+Q11+S11+W11+Y11+U11</f>
        <v>0</v>
      </c>
    </row>
    <row r="12" customFormat="false" ht="14.25" hidden="false" customHeight="false" outlineLevel="0" collapsed="false">
      <c r="A12" s="135" t="s">
        <v>152</v>
      </c>
      <c r="B12" s="133" t="n">
        <f aca="false">SUM(B10:B11)</f>
        <v>0</v>
      </c>
      <c r="C12" s="133" t="n">
        <f aca="false">SUM(C10:C11)</f>
        <v>0</v>
      </c>
      <c r="D12" s="133" t="n">
        <f aca="false">SUM(D10:D11)</f>
        <v>0</v>
      </c>
      <c r="E12" s="133" t="n">
        <f aca="false">SUM(E10:E11)</f>
        <v>0</v>
      </c>
      <c r="F12" s="133" t="n">
        <f aca="false">SUM(F10:F11)</f>
        <v>0</v>
      </c>
      <c r="G12" s="133" t="n">
        <f aca="false">SUM(G10:G11)</f>
        <v>0</v>
      </c>
      <c r="H12" s="133" t="n">
        <f aca="false">SUM(H10:H11)</f>
        <v>0.333333333333333</v>
      </c>
      <c r="I12" s="133" t="n">
        <f aca="false">SUM(I10:I11)</f>
        <v>0.333333333333333</v>
      </c>
      <c r="J12" s="133" t="n">
        <f aca="false">SUM(J10:J11)</f>
        <v>0</v>
      </c>
      <c r="K12" s="133" t="n">
        <f aca="false">SUM(K10:K11)</f>
        <v>0</v>
      </c>
      <c r="L12" s="133" t="n">
        <f aca="false">SUM(L10:L11)</f>
        <v>0</v>
      </c>
      <c r="M12" s="133" t="n">
        <f aca="false">SUM(M10:M11)</f>
        <v>0</v>
      </c>
      <c r="N12" s="133" t="n">
        <f aca="false">SUM(N10:N11)</f>
        <v>0</v>
      </c>
      <c r="O12" s="133" t="n">
        <f aca="false">SUM(O10:O11)</f>
        <v>0</v>
      </c>
      <c r="P12" s="133" t="n">
        <f aca="false">SUM(P10:P11)</f>
        <v>0</v>
      </c>
      <c r="Q12" s="133" t="n">
        <f aca="false">SUM(Q10:Q11)</f>
        <v>0</v>
      </c>
      <c r="R12" s="133" t="n">
        <f aca="false">SUM(R10:R11)</f>
        <v>0</v>
      </c>
      <c r="S12" s="133" t="n">
        <f aca="false">SUM(S10:S11)</f>
        <v>0</v>
      </c>
      <c r="T12" s="133" t="n">
        <f aca="false">SUM(T10:T11)</f>
        <v>0</v>
      </c>
      <c r="U12" s="133" t="n">
        <f aca="false">SUM(U10:U11)</f>
        <v>0</v>
      </c>
      <c r="V12" s="133" t="n">
        <f aca="false">SUM(V10:V11)</f>
        <v>0</v>
      </c>
      <c r="W12" s="133" t="n">
        <f aca="false">SUM(W10:W11)</f>
        <v>0</v>
      </c>
      <c r="X12" s="133" t="n">
        <f aca="false">SUM(X10:X11)</f>
        <v>0</v>
      </c>
      <c r="Y12" s="133" t="n">
        <f aca="false">SUM(Y10:Y11)</f>
        <v>0</v>
      </c>
      <c r="Z12" s="133" t="n">
        <f aca="false">SUM(Z10:Z11)</f>
        <v>0.333333333333333</v>
      </c>
      <c r="AA12" s="133" t="n">
        <f aca="false">SUM(AA10:AA11)</f>
        <v>0.333333333333333</v>
      </c>
    </row>
    <row r="13" customFormat="false" ht="14.25" hidden="false" customHeight="false" outlineLevel="0" collapsed="false">
      <c r="A13" s="130" t="s">
        <v>153</v>
      </c>
      <c r="B13" s="131" t="n">
        <v>0</v>
      </c>
      <c r="C13" s="131" t="n">
        <v>0</v>
      </c>
      <c r="D13" s="131" t="n">
        <v>0</v>
      </c>
      <c r="E13" s="131" t="n">
        <v>0</v>
      </c>
      <c r="F13" s="131" t="n">
        <v>0</v>
      </c>
      <c r="G13" s="131" t="n">
        <v>0</v>
      </c>
      <c r="H13" s="131" t="n">
        <v>0</v>
      </c>
      <c r="I13" s="131" t="n">
        <v>0</v>
      </c>
      <c r="J13" s="131" t="n">
        <v>0</v>
      </c>
      <c r="K13" s="131" t="n">
        <v>0</v>
      </c>
      <c r="L13" s="131" t="n">
        <v>0</v>
      </c>
      <c r="M13" s="131" t="n">
        <v>0</v>
      </c>
      <c r="N13" s="131" t="n">
        <v>0</v>
      </c>
      <c r="O13" s="131" t="n">
        <v>0</v>
      </c>
      <c r="P13" s="131" t="n">
        <v>0</v>
      </c>
      <c r="Q13" s="131" t="n">
        <v>0</v>
      </c>
      <c r="R13" s="131" t="n">
        <v>0</v>
      </c>
      <c r="S13" s="131" t="n">
        <v>0</v>
      </c>
      <c r="T13" s="131" t="n">
        <v>0</v>
      </c>
      <c r="U13" s="131" t="n">
        <v>0</v>
      </c>
      <c r="V13" s="131" t="n">
        <v>0</v>
      </c>
      <c r="W13" s="131" t="n">
        <v>0</v>
      </c>
      <c r="X13" s="131" t="n">
        <v>0</v>
      </c>
      <c r="Y13" s="131" t="n">
        <v>0</v>
      </c>
      <c r="Z13" s="131" t="n">
        <f aca="false">B13+D13+F13+H13+J13+L13+N13+P13+R13+V13+X13+T13</f>
        <v>0</v>
      </c>
      <c r="AA13" s="131" t="n">
        <f aca="false">C13+E13+G13+I13+K13+M13+O13+Q13+S13+W13+Y13+U13</f>
        <v>0</v>
      </c>
    </row>
    <row r="14" customFormat="false" ht="14.25" hidden="false" customHeight="false" outlineLevel="0" collapsed="false">
      <c r="A14" s="135" t="s">
        <v>154</v>
      </c>
      <c r="B14" s="133" t="n">
        <f aca="false">SUM(B13)</f>
        <v>0</v>
      </c>
      <c r="C14" s="133" t="n">
        <f aca="false">SUM(C13)</f>
        <v>0</v>
      </c>
      <c r="D14" s="133" t="n">
        <f aca="false">SUM(D13)</f>
        <v>0</v>
      </c>
      <c r="E14" s="133" t="n">
        <f aca="false">SUM(E13)</f>
        <v>0</v>
      </c>
      <c r="F14" s="133" t="n">
        <f aca="false">SUM(F13)</f>
        <v>0</v>
      </c>
      <c r="G14" s="133" t="n">
        <f aca="false">SUM(G13)</f>
        <v>0</v>
      </c>
      <c r="H14" s="133" t="n">
        <f aca="false">SUM(H13)</f>
        <v>0</v>
      </c>
      <c r="I14" s="133" t="n">
        <f aca="false">SUM(I13)</f>
        <v>0</v>
      </c>
      <c r="J14" s="133" t="n">
        <f aca="false">SUM(J13)</f>
        <v>0</v>
      </c>
      <c r="K14" s="133" t="n">
        <f aca="false">SUM(K13)</f>
        <v>0</v>
      </c>
      <c r="L14" s="133" t="n">
        <f aca="false">SUM(L13)</f>
        <v>0</v>
      </c>
      <c r="M14" s="133" t="n">
        <f aca="false">SUM(M13)</f>
        <v>0</v>
      </c>
      <c r="N14" s="133" t="n">
        <f aca="false">SUM(N13)</f>
        <v>0</v>
      </c>
      <c r="O14" s="133" t="n">
        <f aca="false">SUM(O13)</f>
        <v>0</v>
      </c>
      <c r="P14" s="133" t="n">
        <f aca="false">SUM(P13)</f>
        <v>0</v>
      </c>
      <c r="Q14" s="133" t="n">
        <f aca="false">SUM(Q13)</f>
        <v>0</v>
      </c>
      <c r="R14" s="133" t="n">
        <f aca="false">SUM(R13)</f>
        <v>0</v>
      </c>
      <c r="S14" s="133" t="n">
        <f aca="false">SUM(S13)</f>
        <v>0</v>
      </c>
      <c r="T14" s="133" t="n">
        <f aca="false">SUM(T13)</f>
        <v>0</v>
      </c>
      <c r="U14" s="133" t="n">
        <f aca="false">SUM(U13)</f>
        <v>0</v>
      </c>
      <c r="V14" s="133" t="n">
        <f aca="false">SUM(V13)</f>
        <v>0</v>
      </c>
      <c r="W14" s="133" t="n">
        <f aca="false">SUM(W13)</f>
        <v>0</v>
      </c>
      <c r="X14" s="133" t="n">
        <f aca="false">SUM(X13)</f>
        <v>0</v>
      </c>
      <c r="Y14" s="133" t="n">
        <f aca="false">SUM(Y13)</f>
        <v>0</v>
      </c>
      <c r="Z14" s="133" t="n">
        <f aca="false">SUM(Z13)</f>
        <v>0</v>
      </c>
      <c r="AA14" s="133" t="n">
        <f aca="false">SUM(AA13)</f>
        <v>0</v>
      </c>
    </row>
    <row r="16" customFormat="false" ht="14.25" hidden="false" customHeight="false" outlineLevel="0" collapsed="false">
      <c r="V16" s="138"/>
    </row>
    <row r="17" customFormat="false" ht="14.25" hidden="false" customHeight="false" outlineLevel="0" collapsed="false">
      <c r="W17" s="139"/>
    </row>
  </sheetData>
  <autoFilter ref="B3:Z11"/>
  <mergeCells count="14">
    <mergeCell ref="A1:AA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20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21" width="27.56"/>
    <col collapsed="false" customWidth="true" hidden="false" outlineLevel="0" max="2" min="2" style="121" width="9.88"/>
    <col collapsed="false" customWidth="true" hidden="false" outlineLevel="0" max="3" min="3" style="121" width="9.33"/>
    <col collapsed="false" customWidth="true" hidden="false" outlineLevel="0" max="4" min="4" style="121" width="9.44"/>
    <col collapsed="false" customWidth="true" hidden="false" outlineLevel="0" max="5" min="5" style="121" width="10"/>
    <col collapsed="false" customWidth="true" hidden="false" outlineLevel="0" max="6" min="6" style="121" width="9.67"/>
    <col collapsed="false" customWidth="true" hidden="false" outlineLevel="0" max="7" min="7" style="121" width="10.11"/>
    <col collapsed="false" customWidth="true" hidden="false" outlineLevel="0" max="8" min="8" style="121" width="10"/>
    <col collapsed="false" customWidth="true" hidden="false" outlineLevel="0" max="9" min="9" style="121" width="10.33"/>
    <col collapsed="false" customWidth="true" hidden="false" outlineLevel="0" max="10" min="10" style="121" width="9.88"/>
    <col collapsed="false" customWidth="true" hidden="false" outlineLevel="0" max="11" min="11" style="121" width="10.88"/>
    <col collapsed="false" customWidth="true" hidden="false" outlineLevel="0" max="12" min="12" style="121" width="11.33"/>
    <col collapsed="false" customWidth="true" hidden="false" outlineLevel="0" max="13" min="13" style="121" width="9.11"/>
    <col collapsed="false" customWidth="false" hidden="false" outlineLevel="0" max="16384" min="14" style="121" width="8.88"/>
  </cols>
  <sheetData>
    <row r="1" customFormat="false" ht="21" hidden="false" customHeight="true" outlineLevel="0" collapsed="false">
      <c r="A1" s="140" t="s">
        <v>207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customFormat="false" ht="17.25" hidden="false" customHeight="true" outlineLevel="0" collapsed="false">
      <c r="A2" s="141" t="s">
        <v>208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customFormat="false" ht="13.5" hidden="false" customHeight="true" outlineLevel="0" collapsed="false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</row>
    <row r="4" customFormat="false" ht="14.25" hidden="false" customHeight="false" outlineLevel="0" collapsed="false">
      <c r="A4" s="143"/>
      <c r="B4" s="144" t="s">
        <v>143</v>
      </c>
      <c r="C4" s="144"/>
      <c r="D4" s="144" t="s">
        <v>167</v>
      </c>
      <c r="E4" s="144"/>
      <c r="F4" s="144" t="s">
        <v>180</v>
      </c>
      <c r="G4" s="144"/>
      <c r="H4" s="144" t="s">
        <v>193</v>
      </c>
      <c r="I4" s="144"/>
      <c r="J4" s="144" t="s">
        <v>206</v>
      </c>
      <c r="K4" s="144"/>
    </row>
    <row r="5" customFormat="false" ht="14.25" hidden="false" customHeight="false" outlineLevel="0" collapsed="false">
      <c r="A5" s="127"/>
      <c r="B5" s="128" t="n">
        <v>0.7</v>
      </c>
      <c r="C5" s="129" t="n">
        <v>1</v>
      </c>
      <c r="D5" s="128" t="n">
        <v>0.7</v>
      </c>
      <c r="E5" s="129" t="n">
        <v>1</v>
      </c>
      <c r="F5" s="128" t="n">
        <v>0.7</v>
      </c>
      <c r="G5" s="129" t="n">
        <v>1</v>
      </c>
      <c r="H5" s="128" t="n">
        <v>0.7</v>
      </c>
      <c r="I5" s="129" t="n">
        <v>1</v>
      </c>
      <c r="J5" s="128" t="n">
        <v>0.7</v>
      </c>
      <c r="K5" s="129" t="n">
        <v>1</v>
      </c>
    </row>
    <row r="6" customFormat="false" ht="14.25" hidden="false" customHeight="false" outlineLevel="0" collapsed="false">
      <c r="A6" s="130" t="s">
        <v>144</v>
      </c>
      <c r="B6" s="131" t="n">
        <f aca="false">'2019'!Z5</f>
        <v>0.0833333333333333</v>
      </c>
      <c r="C6" s="131" t="n">
        <f aca="false">'2019'!AA5</f>
        <v>0</v>
      </c>
      <c r="D6" s="131" t="n">
        <f aca="false">'2020'!Z4</f>
        <v>0.333333333333333</v>
      </c>
      <c r="E6" s="131" t="n">
        <f aca="false">'2020'!AA4</f>
        <v>0.583333333333333</v>
      </c>
      <c r="F6" s="131" t="n">
        <f aca="false">'2021'!Z4</f>
        <v>0</v>
      </c>
      <c r="G6" s="131" t="n">
        <f aca="false">'2021'!AA4</f>
        <v>0</v>
      </c>
      <c r="H6" s="131" t="n">
        <f aca="false">'2022'!Z4</f>
        <v>0</v>
      </c>
      <c r="I6" s="131" t="n">
        <f aca="false">'2022'!AA4</f>
        <v>0</v>
      </c>
      <c r="J6" s="131" t="n">
        <f aca="false">'2023'!Z4</f>
        <v>0</v>
      </c>
      <c r="K6" s="131" t="n">
        <f aca="false">'2023'!AA4</f>
        <v>0</v>
      </c>
    </row>
    <row r="7" customFormat="false" ht="14.25" hidden="false" customHeight="false" outlineLevel="0" collapsed="false">
      <c r="A7" s="132" t="s">
        <v>145</v>
      </c>
      <c r="B7" s="133" t="n">
        <f aca="false">B6</f>
        <v>0.0833333333333333</v>
      </c>
      <c r="C7" s="133" t="n">
        <f aca="false">C6</f>
        <v>0</v>
      </c>
      <c r="D7" s="133" t="n">
        <f aca="false">D6</f>
        <v>0.333333333333333</v>
      </c>
      <c r="E7" s="133" t="n">
        <f aca="false">E6</f>
        <v>0.583333333333333</v>
      </c>
      <c r="F7" s="133" t="n">
        <f aca="false">F6</f>
        <v>0</v>
      </c>
      <c r="G7" s="133" t="n">
        <f aca="false">G6</f>
        <v>0</v>
      </c>
      <c r="H7" s="133" t="n">
        <f aca="false">H6</f>
        <v>0</v>
      </c>
      <c r="I7" s="133" t="n">
        <f aca="false">I6</f>
        <v>0</v>
      </c>
      <c r="J7" s="133" t="n">
        <f aca="false">J6</f>
        <v>0</v>
      </c>
      <c r="K7" s="133" t="n">
        <f aca="false">K6</f>
        <v>0</v>
      </c>
    </row>
    <row r="8" customFormat="false" ht="14.25" hidden="false" customHeight="false" outlineLevel="0" collapsed="false">
      <c r="A8" s="130" t="s">
        <v>146</v>
      </c>
      <c r="B8" s="131" t="n">
        <f aca="false">'2019'!Z7</f>
        <v>0.0833333333333333</v>
      </c>
      <c r="C8" s="131" t="n">
        <f aca="false">'2019'!AA7</f>
        <v>0</v>
      </c>
      <c r="D8" s="131" t="n">
        <f aca="false">'2020'!Z6</f>
        <v>1.02083333333333</v>
      </c>
      <c r="E8" s="131" t="n">
        <f aca="false">'2020'!AA6</f>
        <v>0.583333333333333</v>
      </c>
      <c r="F8" s="131" t="n">
        <f aca="false">'2021'!Z6</f>
        <v>0.770833333333333</v>
      </c>
      <c r="G8" s="131" t="n">
        <f aca="false">'2021'!AA6</f>
        <v>0.520833333333333</v>
      </c>
      <c r="H8" s="131" t="n">
        <f aca="false">'2022'!Z6</f>
        <v>1.41666666666667</v>
      </c>
      <c r="I8" s="131" t="n">
        <f aca="false">'2022'!AA6</f>
        <v>1.14583333333333</v>
      </c>
      <c r="J8" s="131" t="n">
        <f aca="false">'2023'!Z6</f>
        <v>0.333333333333333</v>
      </c>
      <c r="K8" s="131" t="n">
        <f aca="false">'2023'!AA6</f>
        <v>0.333333333333333</v>
      </c>
    </row>
    <row r="9" customFormat="false" ht="14.25" hidden="false" customHeight="false" outlineLevel="0" collapsed="false">
      <c r="A9" s="130" t="s">
        <v>147</v>
      </c>
      <c r="B9" s="131" t="n">
        <f aca="false">'2019'!Z8</f>
        <v>0.0833333333333333</v>
      </c>
      <c r="C9" s="131" t="n">
        <f aca="false">'2019'!AA8</f>
        <v>0</v>
      </c>
      <c r="D9" s="131" t="n">
        <f aca="false">'2020'!Z7</f>
        <v>0.708333333333333</v>
      </c>
      <c r="E9" s="131" t="n">
        <f aca="false">'2020'!AA7</f>
        <v>0.583333333333333</v>
      </c>
      <c r="F9" s="131" t="n">
        <f aca="false">'2021'!Z7</f>
        <v>0.4375</v>
      </c>
      <c r="G9" s="131" t="n">
        <f aca="false">'2021'!AA7</f>
        <v>0.520833333333333</v>
      </c>
      <c r="H9" s="131" t="n">
        <f aca="false">'2022'!Z7</f>
        <v>1.41666666666667</v>
      </c>
      <c r="I9" s="131" t="n">
        <f aca="false">'2022'!AA7</f>
        <v>1.14583333333333</v>
      </c>
      <c r="J9" s="131" t="n">
        <f aca="false">'2023'!Z7</f>
        <v>0.333333333333333</v>
      </c>
      <c r="K9" s="131" t="n">
        <f aca="false">'2023'!AA7</f>
        <v>0.333333333333333</v>
      </c>
    </row>
    <row r="10" customFormat="false" ht="14.25" hidden="false" customHeight="false" outlineLevel="0" collapsed="false">
      <c r="A10" s="130" t="s">
        <v>148</v>
      </c>
      <c r="B10" s="131" t="n">
        <f aca="false">'2019'!Z9</f>
        <v>0</v>
      </c>
      <c r="C10" s="131" t="n">
        <f aca="false">'2019'!AA9</f>
        <v>0</v>
      </c>
      <c r="D10" s="131" t="n">
        <f aca="false">'2020'!Z8</f>
        <v>0.541666666666667</v>
      </c>
      <c r="E10" s="131" t="n">
        <f aca="false">'2020'!AA8</f>
        <v>0.583333333333333</v>
      </c>
      <c r="F10" s="131" t="n">
        <f aca="false">'2021'!Z8</f>
        <v>0</v>
      </c>
      <c r="G10" s="131" t="n">
        <f aca="false">'2021'!AA8</f>
        <v>0</v>
      </c>
      <c r="H10" s="131" t="n">
        <f aca="false">'2022'!Z8</f>
        <v>1.04166666666667</v>
      </c>
      <c r="I10" s="131" t="n">
        <f aca="false">'2022'!AA8</f>
        <v>1.14583333333333</v>
      </c>
      <c r="J10" s="131" t="n">
        <f aca="false">'2023'!Z8</f>
        <v>0</v>
      </c>
      <c r="K10" s="131" t="n">
        <f aca="false">'2023'!AA8</f>
        <v>0</v>
      </c>
    </row>
    <row r="11" customFormat="false" ht="14.25" hidden="false" customHeight="false" outlineLevel="0" collapsed="false">
      <c r="A11" s="132" t="s">
        <v>149</v>
      </c>
      <c r="B11" s="133" t="n">
        <f aca="false">SUM(B8:B10)</f>
        <v>0.166666666666667</v>
      </c>
      <c r="C11" s="133" t="n">
        <f aca="false">SUM(C8:C10)</f>
        <v>0</v>
      </c>
      <c r="D11" s="133" t="n">
        <f aca="false">SUM(D8:D10)</f>
        <v>2.27083333333333</v>
      </c>
      <c r="E11" s="133" t="n">
        <f aca="false">SUM(E8:E10)</f>
        <v>1.75</v>
      </c>
      <c r="F11" s="133" t="n">
        <f aca="false">SUM(F8:F10)</f>
        <v>1.20833333333333</v>
      </c>
      <c r="G11" s="133" t="n">
        <f aca="false">SUM(G8:G10)</f>
        <v>1.04166666666667</v>
      </c>
      <c r="H11" s="133" t="n">
        <f aca="false">SUM(H8:H10)</f>
        <v>3.875</v>
      </c>
      <c r="I11" s="133" t="n">
        <f aca="false">SUM(I8:I10)</f>
        <v>3.4375</v>
      </c>
      <c r="J11" s="133" t="n">
        <f aca="false">SUM(J8:J10)</f>
        <v>0.666666666666667</v>
      </c>
      <c r="K11" s="133" t="n">
        <f aca="false">SUM(K8:K10)</f>
        <v>0.666666666666667</v>
      </c>
    </row>
    <row r="12" customFormat="false" ht="14.25" hidden="false" customHeight="false" outlineLevel="0" collapsed="false">
      <c r="A12" s="130" t="s">
        <v>150</v>
      </c>
      <c r="B12" s="131" t="n">
        <f aca="false">'2019'!Z11</f>
        <v>0.0833333333333333</v>
      </c>
      <c r="C12" s="131" t="n">
        <f aca="false">'2019'!AA11</f>
        <v>0</v>
      </c>
      <c r="D12" s="131" t="n">
        <f aca="false">'2020'!Z10</f>
        <v>1.125</v>
      </c>
      <c r="E12" s="131" t="n">
        <f aca="false">'2020'!AA10</f>
        <v>0.583333333333333</v>
      </c>
      <c r="F12" s="131" t="n">
        <f aca="false">'2021'!Z10</f>
        <v>0.708333333333333</v>
      </c>
      <c r="G12" s="131" t="n">
        <f aca="false">'2021'!AA10</f>
        <v>0.520833333333333</v>
      </c>
      <c r="H12" s="131" t="n">
        <f aca="false">'2022'!Z10</f>
        <v>1.41666666666667</v>
      </c>
      <c r="I12" s="131" t="n">
        <f aca="false">'2022'!AA10</f>
        <v>1.14583333333333</v>
      </c>
      <c r="J12" s="131" t="n">
        <f aca="false">'2023'!Z10</f>
        <v>0.333333333333333</v>
      </c>
      <c r="K12" s="131" t="n">
        <f aca="false">'2023'!AA10</f>
        <v>0.333333333333333</v>
      </c>
    </row>
    <row r="13" customFormat="false" ht="14.25" hidden="false" customHeight="false" outlineLevel="0" collapsed="false">
      <c r="A13" s="130" t="s">
        <v>151</v>
      </c>
      <c r="B13" s="131" t="n">
        <f aca="false">'2019'!Z12</f>
        <v>0</v>
      </c>
      <c r="C13" s="131" t="n">
        <f aca="false">'2019'!AA12</f>
        <v>0</v>
      </c>
      <c r="D13" s="131" t="n">
        <f aca="false">'2020'!Z11</f>
        <v>0.375</v>
      </c>
      <c r="E13" s="131" t="n">
        <f aca="false">'2020'!AA11</f>
        <v>0.583333333333333</v>
      </c>
      <c r="F13" s="131" t="n">
        <f aca="false">'2021'!Z11</f>
        <v>0</v>
      </c>
      <c r="G13" s="131" t="n">
        <f aca="false">'2021'!AA11</f>
        <v>0</v>
      </c>
      <c r="H13" s="131" t="n">
        <f aca="false">'2022'!Z11</f>
        <v>1.04166666666667</v>
      </c>
      <c r="I13" s="131" t="n">
        <f aca="false">'2022'!AA11</f>
        <v>1.14583333333333</v>
      </c>
      <c r="J13" s="131" t="n">
        <f aca="false">'2023'!Z11</f>
        <v>0</v>
      </c>
      <c r="K13" s="131" t="n">
        <f aca="false">'2023'!AA11</f>
        <v>0</v>
      </c>
    </row>
    <row r="14" customFormat="false" ht="14.25" hidden="false" customHeight="false" outlineLevel="0" collapsed="false">
      <c r="A14" s="135" t="s">
        <v>152</v>
      </c>
      <c r="B14" s="133" t="n">
        <f aca="false">SUM(B12:B13)</f>
        <v>0.0833333333333333</v>
      </c>
      <c r="C14" s="133" t="n">
        <f aca="false">SUM(C12:C13)</f>
        <v>0</v>
      </c>
      <c r="D14" s="133" t="n">
        <f aca="false">SUM(D12:D13)</f>
        <v>1.5</v>
      </c>
      <c r="E14" s="133" t="n">
        <f aca="false">SUM(E12:E13)</f>
        <v>1.16666666666667</v>
      </c>
      <c r="F14" s="133" t="n">
        <f aca="false">SUM(F12:F13)</f>
        <v>0.708333333333333</v>
      </c>
      <c r="G14" s="133" t="n">
        <f aca="false">SUM(G12:G13)</f>
        <v>0.520833333333333</v>
      </c>
      <c r="H14" s="133" t="n">
        <f aca="false">SUM(H12:H13)</f>
        <v>2.45833333333333</v>
      </c>
      <c r="I14" s="133" t="n">
        <f aca="false">SUM(I12:I13)</f>
        <v>2.29166666666667</v>
      </c>
      <c r="J14" s="133" t="n">
        <f aca="false">SUM(J12:J13)</f>
        <v>0.333333333333333</v>
      </c>
      <c r="K14" s="133" t="n">
        <f aca="false">SUM(K12:K13)</f>
        <v>0.333333333333333</v>
      </c>
    </row>
    <row r="15" customFormat="false" ht="14.25" hidden="false" customHeight="false" outlineLevel="0" collapsed="false">
      <c r="A15" s="130" t="s">
        <v>153</v>
      </c>
      <c r="B15" s="131" t="n">
        <f aca="false">'2019'!Z14</f>
        <v>0</v>
      </c>
      <c r="C15" s="131" t="n">
        <f aca="false">'2019'!AA14</f>
        <v>0</v>
      </c>
      <c r="D15" s="131" t="n">
        <f aca="false">'2020'!Z13</f>
        <v>0</v>
      </c>
      <c r="E15" s="131" t="n">
        <f aca="false">'2020'!AA13</f>
        <v>0.583333333333333</v>
      </c>
      <c r="F15" s="131" t="n">
        <f aca="false">'2021'!Z13</f>
        <v>0</v>
      </c>
      <c r="G15" s="131" t="n">
        <f aca="false">'2021'!AA13</f>
        <v>0</v>
      </c>
      <c r="H15" s="131" t="n">
        <f aca="false">'2022'!Z13</f>
        <v>0</v>
      </c>
      <c r="I15" s="131" t="n">
        <f aca="false">'2022'!AA13</f>
        <v>0</v>
      </c>
      <c r="J15" s="131" t="n">
        <f aca="false">'2023'!Z13</f>
        <v>0</v>
      </c>
      <c r="K15" s="131" t="n">
        <f aca="false">'2023'!AA13</f>
        <v>0</v>
      </c>
    </row>
    <row r="16" customFormat="false" ht="14.25" hidden="false" customHeight="false" outlineLevel="0" collapsed="false">
      <c r="A16" s="135" t="s">
        <v>154</v>
      </c>
      <c r="B16" s="133" t="n">
        <f aca="false">SUM(B15)</f>
        <v>0</v>
      </c>
      <c r="C16" s="133" t="n">
        <f aca="false">SUM(C15)</f>
        <v>0</v>
      </c>
      <c r="D16" s="133" t="n">
        <f aca="false">SUM(D15)</f>
        <v>0</v>
      </c>
      <c r="E16" s="133" t="n">
        <f aca="false">SUM(E15)</f>
        <v>0.583333333333333</v>
      </c>
      <c r="F16" s="133" t="n">
        <f aca="false">SUM(F15)</f>
        <v>0</v>
      </c>
      <c r="G16" s="133" t="n">
        <f aca="false">SUM(G15)</f>
        <v>0</v>
      </c>
      <c r="H16" s="133" t="n">
        <f aca="false">SUM(H15)</f>
        <v>0</v>
      </c>
      <c r="I16" s="133" t="n">
        <f aca="false">SUM(I15)</f>
        <v>0</v>
      </c>
      <c r="J16" s="133" t="n">
        <f aca="false">SUM(J15)</f>
        <v>0</v>
      </c>
      <c r="K16" s="133" t="n">
        <f aca="false">SUM(K15)</f>
        <v>0</v>
      </c>
    </row>
    <row r="17" customFormat="false" ht="30" hidden="false" customHeight="true" outlineLevel="0" collapsed="false"/>
    <row r="18" customFormat="false" ht="12" hidden="false" customHeight="true" outlineLevel="0" collapsed="false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20" customFormat="false" ht="14.25" hidden="false" customHeight="false" outlineLevel="0" collapsed="false">
      <c r="H20" s="138"/>
    </row>
  </sheetData>
  <mergeCells count="9">
    <mergeCell ref="A1:K1"/>
    <mergeCell ref="A2:K2"/>
    <mergeCell ref="A3:K3"/>
    <mergeCell ref="B4:C4"/>
    <mergeCell ref="D4:E4"/>
    <mergeCell ref="F4:G4"/>
    <mergeCell ref="H4:I4"/>
    <mergeCell ref="J4:K4"/>
    <mergeCell ref="A18:K18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2023-11-23T14:02:02Z</cp:lastPrinted>
  <dcterms:modified xsi:type="dcterms:W3CDTF">2024-06-03T12:15:44Z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